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安全生产和疫情防控工作情况表" sheetId="1" r:id="rId1"/>
    <sheet name="各镇街统计情况汇总" sheetId="9" r:id="rId2"/>
    <sheet name="自8月以来开展在建工地疫情防控工作督导检查情况表格" sheetId="12" r:id="rId3"/>
    <sheet name="区住建水利" sheetId="3" r:id="rId4"/>
    <sheet name="不填" sheetId="8" r:id="rId5"/>
    <sheet name="区交通" sheetId="4" r:id="rId6"/>
    <sheet name="合计" sheetId="2" r:id="rId7"/>
    <sheet name="Sheet1" sheetId="13" r:id="rId8"/>
    <sheet name="Sheet2" sheetId="14" r:id="rId9"/>
    <sheet name="Sheet3" sheetId="15" r:id="rId10"/>
    <sheet name="WpsReserved_CellImgList" sheetId="11" state="veryHidden" r:id="rId11"/>
  </sheets>
  <definedNames>
    <definedName name="_xlnm._FilterDatabase" localSheetId="0" hidden="1">安全生产和疫情防控工作情况表!$A$1:$AI$471</definedName>
    <definedName name="_xlnm.Print_Area" localSheetId="0">安全生产和疫情防控工作情况表!$A$1:$AD$1</definedName>
    <definedName name="WebWps_Link_1" hidden="1">安全生产和疫情防控工作情况表!$P:$P</definedName>
  </definedNames>
  <calcPr calcId="144525" concurrentCalc="0"/>
</workbook>
</file>

<file path=xl/comments1.xml><?xml version="1.0" encoding="utf-8"?>
<comments xmlns="http://schemas.openxmlformats.org/spreadsheetml/2006/main">
  <authors>
    <author>Unknown User</author>
  </authors>
  <commentList>
    <comment ref="P2" authorId="0">
      <text>
        <r>
          <rPr>
            <b/>
            <sz val="9"/>
            <rFont val="宋体"/>
            <charset val="134"/>
          </rPr>
          <t>钟暾:</t>
        </r>
        <r>
          <rPr>
            <sz val="9"/>
            <rFont val="宋体"/>
            <charset val="134"/>
          </rPr>
          <t xml:space="preserve">
应接种人数为在工地的五方责任主体人数
</t>
        </r>
      </text>
    </comment>
    <comment ref="Y3" authorId="0">
      <text>
        <r>
          <rPr>
            <b/>
            <sz val="9"/>
            <rFont val="宋体"/>
            <charset val="134"/>
          </rPr>
          <t>钟暾:</t>
        </r>
        <r>
          <rPr>
            <sz val="9"/>
            <rFont val="宋体"/>
            <charset val="134"/>
          </rPr>
          <t xml:space="preserve">
超龄等人员填入其他
</t>
        </r>
      </text>
    </comment>
  </commentList>
</comments>
</file>

<file path=xl/sharedStrings.xml><?xml version="1.0" encoding="utf-8"?>
<sst xmlns="http://schemas.openxmlformats.org/spreadsheetml/2006/main" count="5714" uniqueCount="2066">
  <si>
    <t>南海区2022年春节节后房屋市政工程复工复产安全生产和疫情防控工作情况表</t>
  </si>
  <si>
    <t>序号</t>
  </si>
  <si>
    <t>项目名</t>
  </si>
  <si>
    <t>工程所属监督机构</t>
  </si>
  <si>
    <t>施工报建形式（许可/提前介入）</t>
  </si>
  <si>
    <t>镇街</t>
  </si>
  <si>
    <t>形象进度</t>
  </si>
  <si>
    <t>建设单位</t>
  </si>
  <si>
    <t>施工单位</t>
  </si>
  <si>
    <t>工地疫情防控小组</t>
  </si>
  <si>
    <t xml:space="preserve"> 监理单位</t>
  </si>
  <si>
    <t>计划返岗人数</t>
  </si>
  <si>
    <t>已返岗人数（留守人数+市外返岗人数）</t>
  </si>
  <si>
    <r>
      <rPr>
        <b/>
        <sz val="11"/>
        <color rgb="FF000000"/>
        <rFont val="黑体"/>
        <charset val="134"/>
      </rPr>
      <t>返岗人员</t>
    </r>
    <r>
      <rPr>
        <b/>
        <sz val="11"/>
        <color rgb="FFFF0000"/>
        <rFont val="黑体"/>
        <charset val="134"/>
      </rPr>
      <t>是否</t>
    </r>
    <r>
      <rPr>
        <b/>
        <sz val="11"/>
        <color rgb="FF000000"/>
        <rFont val="黑体"/>
        <charset val="134"/>
      </rPr>
      <t>均持有48小时核酸阴性证明</t>
    </r>
  </si>
  <si>
    <t>应接种疫苗人数</t>
  </si>
  <si>
    <t>疫苗接种情况</t>
  </si>
  <si>
    <t>未接种</t>
  </si>
  <si>
    <t>应接种人员未100%完成第二针接种原因</t>
  </si>
  <si>
    <t>计划复工时间</t>
  </si>
  <si>
    <t>实际复工时间</t>
  </si>
  <si>
    <t>区或镇工程监督机构复工审查情况</t>
  </si>
  <si>
    <t>备注</t>
  </si>
  <si>
    <t>施工单位疫情防控负责人和电话</t>
  </si>
  <si>
    <t>工地监督员和电话</t>
  </si>
  <si>
    <t>镇建办联系人和电话</t>
  </si>
  <si>
    <t>镇街卫健办联系人和电话</t>
  </si>
  <si>
    <t>完成第2剂</t>
  </si>
  <si>
    <t>完成第2剂接种率</t>
  </si>
  <si>
    <t>已完成加强针接（第三针）种人数</t>
  </si>
  <si>
    <t>60岁（含）以上符合接种条件人数</t>
  </si>
  <si>
    <t>60岁以上已接种人数（至少接种第1剂）</t>
  </si>
  <si>
    <t>有禁忌症</t>
  </si>
  <si>
    <t>尚未安排</t>
  </si>
  <si>
    <t>其他</t>
  </si>
  <si>
    <t>宝慧金融中心</t>
  </si>
  <si>
    <t>大沥西</t>
  </si>
  <si>
    <t>许可</t>
  </si>
  <si>
    <t>大沥</t>
  </si>
  <si>
    <t>基坑</t>
  </si>
  <si>
    <t>广东广佛慧谷产业园发展有限公司</t>
  </si>
  <si>
    <t>深圳泛华工程集团有限公司</t>
  </si>
  <si>
    <t>喻经理18676770668</t>
  </si>
  <si>
    <t>刘金球
13928645697</t>
  </si>
  <si>
    <t>黎永开13925482104</t>
  </si>
  <si>
    <t>陈慧航13424603310</t>
  </si>
  <si>
    <t>广东省广大工程顾问有限公司</t>
  </si>
  <si>
    <t>大沥镇育德学校</t>
  </si>
  <si>
    <t>基础施工</t>
  </si>
  <si>
    <t>佛山市南海区大沥镇教育局</t>
  </si>
  <si>
    <t>广州市第二建筑工程有限公司</t>
  </si>
  <si>
    <t xml:space="preserve">何经理13802933254 </t>
  </si>
  <si>
    <t>中外天利（北京）工程管理咨询有限公司</t>
  </si>
  <si>
    <t>广佛智城（六期）天街</t>
  </si>
  <si>
    <t>主体施工</t>
  </si>
  <si>
    <t>佛山市南海区大沥镇沥中经济联合社</t>
  </si>
  <si>
    <t>广东粤中辉建设集团有限公司</t>
  </si>
  <si>
    <t>张刚业/18927744175</t>
  </si>
  <si>
    <t>佛山市天信监理咨询有限公司</t>
  </si>
  <si>
    <t>广佛智城项目（二期）13-14</t>
  </si>
  <si>
    <t>佛山市南海区大沥镇联滘股份合作经济联合社</t>
  </si>
  <si>
    <t>广东电白二建集团有限公司</t>
  </si>
  <si>
    <t>付经理13925117819</t>
  </si>
  <si>
    <t>广佛智城项目（二期）15-17</t>
  </si>
  <si>
    <t>杨超  13890783910</t>
  </si>
  <si>
    <t>合生悦公馆</t>
  </si>
  <si>
    <t>园林施工中，主体完工待验收</t>
  </si>
  <si>
    <t>佛山市合生泓远房地产开发有限公司</t>
  </si>
  <si>
    <t>广东合创工程总承包有限公司</t>
  </si>
  <si>
    <t>邓小国13926231335</t>
  </si>
  <si>
    <t>广东营造工程管理有限公司</t>
  </si>
  <si>
    <t>恒大曦苑</t>
  </si>
  <si>
    <t xml:space="preserve">待验收 </t>
  </si>
  <si>
    <t>佛山市裕朗通房地产开发有限公司</t>
  </si>
  <si>
    <t>中建四局第一建筑工程有限公司</t>
  </si>
  <si>
    <t>王新端15035035904</t>
  </si>
  <si>
    <t>天华</t>
  </si>
  <si>
    <t>鸿伟公馆</t>
  </si>
  <si>
    <t>佛山市南海区鸿伟房地产开发有限公司</t>
  </si>
  <si>
    <t xml:space="preserve">广东建中建设有限公司 </t>
  </si>
  <si>
    <t xml:space="preserve">谢经理13809853933 </t>
  </si>
  <si>
    <t>佛山展翅项目管理咨询有限公司</t>
  </si>
  <si>
    <t>花醍公馆</t>
  </si>
  <si>
    <t>佛山市南海区大沥镇水头村蛇龙三股份合作经济社</t>
  </si>
  <si>
    <t>佛山市晋开建筑工程有限公司</t>
  </si>
  <si>
    <t xml:space="preserve">曾经理13827788599 </t>
  </si>
  <si>
    <t>华顺商园</t>
  </si>
  <si>
    <t>佛山市南海区大沥镇钟边村北二股份合作经济社</t>
  </si>
  <si>
    <t>广东华鼎建筑工程有限公司</t>
  </si>
  <si>
    <t xml:space="preserve">何经理13702564986 </t>
  </si>
  <si>
    <t>佛山市中立建设监理有限公司</t>
  </si>
  <si>
    <t>珑门广场</t>
  </si>
  <si>
    <t>佛山市百隆房地产开发有限公司</t>
  </si>
  <si>
    <t>湖南省第三工程有限公司</t>
  </si>
  <si>
    <t>程添17786336675</t>
  </si>
  <si>
    <t>广东鼎耀工程技术有限公司</t>
  </si>
  <si>
    <t>南国家居装饰城商铺、酒店</t>
  </si>
  <si>
    <t>竣工验收</t>
  </si>
  <si>
    <t>佛山市南海区大沥镇河西村莺涌股份合作经济社</t>
  </si>
  <si>
    <t>湘潭市宏达建设监理有限公司</t>
  </si>
  <si>
    <t>南海会展中心</t>
  </si>
  <si>
    <t>基础施工、主体施工</t>
  </si>
  <si>
    <t>佛山市南海区大沥镇沥东经济联合社</t>
  </si>
  <si>
    <t>中建五局第三建设有限公司</t>
  </si>
  <si>
    <t>章经理18873351982</t>
  </si>
  <si>
    <t>奇裕大厦</t>
  </si>
  <si>
    <t>装饰装修</t>
  </si>
  <si>
    <t>佛山市南海区大沥镇奇槎经济联合社</t>
  </si>
  <si>
    <t>深圳市大众工程管理有限公司</t>
  </si>
  <si>
    <t>星展商业大厦</t>
  </si>
  <si>
    <t>佛山市南海区大沥镇水头村潘村股份合作经济社</t>
  </si>
  <si>
    <t>广东国立建设工程有限公司</t>
  </si>
  <si>
    <t xml:space="preserve">张喜盈 18238215715 </t>
  </si>
  <si>
    <t>智联电商采购中心12号楼</t>
  </si>
  <si>
    <t>主体结构</t>
  </si>
  <si>
    <t>佛山市智联房地产开发有限公司</t>
  </si>
  <si>
    <t>沈观亮13689556550</t>
  </si>
  <si>
    <t>佛山市建辉监理有限公司</t>
  </si>
  <si>
    <t>中铝广场</t>
  </si>
  <si>
    <t>中铝国贸佛山投资有限公司</t>
  </si>
  <si>
    <t>佛山市新一建筑集团有限公司</t>
  </si>
  <si>
    <t>苏坤汉18312887991</t>
  </si>
  <si>
    <t>广东省建东工程监理有限公司</t>
  </si>
  <si>
    <t>中盈国贸中心</t>
  </si>
  <si>
    <t>佛山市南海中骏房地产开发有限公司</t>
  </si>
  <si>
    <t>上海建工四建集团有限公司</t>
  </si>
  <si>
    <t xml:space="preserve">邵侠 18116348998 </t>
  </si>
  <si>
    <t>佛山市南盛建设监理有限公司</t>
  </si>
  <si>
    <t>沥北小学</t>
  </si>
  <si>
    <t>佛山市南海区大沥镇沥北经济联合社</t>
  </si>
  <si>
    <t>廉江市第一建筑工程有限公司</t>
  </si>
  <si>
    <t xml:space="preserve">李秀兰 13432655498 </t>
  </si>
  <si>
    <t>广东创南工程管理有限公司</t>
  </si>
  <si>
    <t>臻盛车生活广场岭南车城加油加氢站</t>
  </si>
  <si>
    <t>佛山市南海区大沥镇盐步经济联合社</t>
  </si>
  <si>
    <t>广东威珹建设工程有限公司</t>
  </si>
  <si>
    <t xml:space="preserve">吕经理15916138941 </t>
  </si>
  <si>
    <t>佛山市啟顺工程管理有限公司</t>
  </si>
  <si>
    <t>时代未来苑</t>
  </si>
  <si>
    <t>佛山市时代创安房地产开发有限公司</t>
  </si>
  <si>
    <t>茂名市第三建筑集团有限公司</t>
  </si>
  <si>
    <t xml:space="preserve">姚经理13450109875 </t>
  </si>
  <si>
    <t>广州联嘉建设监理有限公司</t>
  </si>
  <si>
    <t>酒店、商业楼</t>
  </si>
  <si>
    <t>佛山市南海区大沥镇沥东村芦村股份合作经济社</t>
  </si>
  <si>
    <t>佛山市房建集团有限公司</t>
  </si>
  <si>
    <t>江湛标15024266331</t>
  </si>
  <si>
    <t>湘潭市规划建筑设计院有限责任公司</t>
  </si>
  <si>
    <t>时代创客产业中心</t>
  </si>
  <si>
    <t>佛山市南海区大沥镇水头社区蛇龙三股份经济合作社;佛山市南海区大沥镇水头社</t>
  </si>
  <si>
    <t>广东亿德兴工程建设有限公司</t>
  </si>
  <si>
    <t xml:space="preserve">王经理17520126467 </t>
  </si>
  <si>
    <t>深圳市城建监理有限公司</t>
  </si>
  <si>
    <t>佛山市大沥艺力天地商台</t>
  </si>
  <si>
    <t>佛山市南海区大沥镇凤池村小布股份合作经济社</t>
  </si>
  <si>
    <t xml:space="preserve">何经理13902805734 </t>
  </si>
  <si>
    <t>深圳市建星项目管理顾问有限公司</t>
  </si>
  <si>
    <t>沥东小学立德楼建设工程</t>
  </si>
  <si>
    <t>广东耀南建筑工程有限公司</t>
  </si>
  <si>
    <t>张光献13631425193</t>
  </si>
  <si>
    <t>广东建咨工程管理有限公司</t>
  </si>
  <si>
    <t>民旺·瀚星科学园</t>
  </si>
  <si>
    <t>开工准备</t>
  </si>
  <si>
    <t>佛山市南海区大沥镇大镇村新联股份合作经济社;佛山市南海区大沥镇大镇村民建股份合作经济社;佛山市南海区大沥镇大镇村红卫股份合作经济社;佛山市南海区大沥镇大镇村新三股份合作经济社;佛山市南海区大沥镇大镇村新五股份合作经济社</t>
  </si>
  <si>
    <t xml:space="preserve">福建省实盛建设工程有限公司 </t>
  </si>
  <si>
    <t xml:space="preserve">郑经理13386908768 </t>
  </si>
  <si>
    <t xml:space="preserve">佛山琦达建设项目管理有限公司 </t>
  </si>
  <si>
    <t>保利阅云台</t>
  </si>
  <si>
    <t>佛山市南海区保旭置业有限公司</t>
  </si>
  <si>
    <t>富利建设集团有限公司</t>
  </si>
  <si>
    <t xml:space="preserve">张经理13711088266 </t>
  </si>
  <si>
    <t>君豪轩</t>
  </si>
  <si>
    <t>佛山市南海区富佳地产投资有限公司</t>
  </si>
  <si>
    <t>广东会德丰建设工程有限公司</t>
  </si>
  <si>
    <t>温德乐13702922244</t>
  </si>
  <si>
    <t>佛山市建怡工程监理有限公司</t>
  </si>
  <si>
    <t>粤和商业楼</t>
  </si>
  <si>
    <t>开工</t>
  </si>
  <si>
    <t>佛山市南海区大沥镇水头社区陈村股份经济合作社</t>
  </si>
  <si>
    <t>广东耀大建设工程有限公司</t>
  </si>
  <si>
    <t xml:space="preserve">何经理13674074764 </t>
  </si>
  <si>
    <t>佛山市顺德建设监理有限公司</t>
  </si>
  <si>
    <t>金地长信棠悦府</t>
  </si>
  <si>
    <t>佛山市南海区乾居房地产开发有限公司</t>
  </si>
  <si>
    <t>中电建建筑集团有限公司</t>
  </si>
  <si>
    <t>张经理13828874690</t>
  </si>
  <si>
    <t>广东鸿业工程项目管理有限公司</t>
  </si>
  <si>
    <t>峰睿公馆基坑工程</t>
  </si>
  <si>
    <t>佛山市南海区峯商房地产开发有限公司</t>
  </si>
  <si>
    <t>重庆两江建筑工程有限公司</t>
  </si>
  <si>
    <t>程进学
18585087195</t>
  </si>
  <si>
    <t>广州穗峰建设工程监理有限公司</t>
  </si>
  <si>
    <t>智联电商采购中心3号楼</t>
  </si>
  <si>
    <t>主体、装修</t>
  </si>
  <si>
    <t>广东永和建设集团有限公司</t>
  </si>
  <si>
    <t>钱总18669705600</t>
  </si>
  <si>
    <t>盐步三中和畅楼、艺术楼、学生宿舍建设工程</t>
  </si>
  <si>
    <t>基础/主体</t>
  </si>
  <si>
    <t>佛山市南海区大沥镇盐步第三初级中学</t>
  </si>
  <si>
    <t>广州协安建设工程有限公司</t>
  </si>
  <si>
    <t>杨观龙13106713553</t>
  </si>
  <si>
    <t>永明项目管理有限公司</t>
  </si>
  <si>
    <t>佛山市南海区大沥镇广佛新干线钟边段南侧地段宗地</t>
  </si>
  <si>
    <t>佛山市悦发
房地产开发有限公司</t>
  </si>
  <si>
    <t>浙江昇阳基
业建设有限公司</t>
  </si>
  <si>
    <t>俞康红
15888947401</t>
  </si>
  <si>
    <t>佛山禅建监理
有限公司</t>
  </si>
  <si>
    <t>大沥镇沥城小学建设工程</t>
  </si>
  <si>
    <t>桩基础</t>
  </si>
  <si>
    <t>佛山市南海区黄岐进璟建筑工程有限公司</t>
  </si>
  <si>
    <t>欧铭桐13702994151</t>
  </si>
  <si>
    <t>方大国际工程咨询股份有限公司</t>
  </si>
  <si>
    <t>弘阳湖滨尚苑</t>
  </si>
  <si>
    <t>狮山西</t>
  </si>
  <si>
    <t>狮山</t>
  </si>
  <si>
    <t>2-14座已竣备，1座完工待验收</t>
  </si>
  <si>
    <t>佛山市弘升房地产开发有限公司</t>
  </si>
  <si>
    <t>海天建设集团有限公司</t>
  </si>
  <si>
    <t>陈奇峰18927715161</t>
  </si>
  <si>
    <t>张杰聪13928622224</t>
  </si>
  <si>
    <t>潘啟华18925911441</t>
  </si>
  <si>
    <t>周悦华13927796833</t>
  </si>
  <si>
    <t>广州宏达工程顾问集团有限公司</t>
  </si>
  <si>
    <t>佛山市南海区粮油储备库一期项目（二标）</t>
  </si>
  <si>
    <t>主体</t>
  </si>
  <si>
    <t>佛山市南海区粮食储备库</t>
  </si>
  <si>
    <t>广东五华二建工程有限公司</t>
  </si>
  <si>
    <t>刘湛威18923188666</t>
  </si>
  <si>
    <t>南海平谦国际智慧产业园A3、A4、A5、A6</t>
  </si>
  <si>
    <t>佛山市南海平谦智慧产业园开发有限公司</t>
  </si>
  <si>
    <t>阳江市第四建筑工程有限公司</t>
  </si>
  <si>
    <t>杨流多13509223533</t>
  </si>
  <si>
    <t>四川省城市建设工程监理有限公司</t>
  </si>
  <si>
    <t>首创禧瑞花园</t>
  </si>
  <si>
    <t>佛山首瑞房地产开发有限公司</t>
  </si>
  <si>
    <t>中建八局第二建设有限公司</t>
  </si>
  <si>
    <t>窦经理18578755877</t>
  </si>
  <si>
    <t xml:space="preserve">广州穗峰建设工程监理有限公司 </t>
  </si>
  <si>
    <t>雅居乐新地豪庭</t>
  </si>
  <si>
    <t>装修</t>
  </si>
  <si>
    <t>佛山雅建房地产开发有限公司</t>
  </si>
  <si>
    <t>浙江永拓建设有限公司</t>
  </si>
  <si>
    <t>陈向平18622353579</t>
  </si>
  <si>
    <t>广州市宏业金基建设监理咨询有限公司</t>
  </si>
  <si>
    <t>壹鸣花园（二期、常州中大）</t>
  </si>
  <si>
    <t>佛山鼎域房地产有限公司</t>
  </si>
  <si>
    <t>常州市中大建设工程有限公司</t>
  </si>
  <si>
    <t>李铁
17729993716</t>
  </si>
  <si>
    <t>誉湖尚居</t>
  </si>
  <si>
    <t>佛山穗誉置业有限公司</t>
  </si>
  <si>
    <t>中大建设股份有限公司</t>
  </si>
  <si>
    <t xml:space="preserve">吴家贤13924218335 </t>
  </si>
  <si>
    <t>广东华杰建设工程监理咨询有限公司</t>
  </si>
  <si>
    <t>佛山科学技术学院新校区（北院）建设工程项目
南区改建工程</t>
  </si>
  <si>
    <t>佛山科学技术学院</t>
  </si>
  <si>
    <t xml:space="preserve"> 湖南大胜集团有限公司</t>
  </si>
  <si>
    <t>肖雄文183 2876 1841</t>
  </si>
  <si>
    <t>广东工程建设监理有限公司</t>
  </si>
  <si>
    <t>南海人民医院新院区公交枢纽项目</t>
  </si>
  <si>
    <t>基坑支护</t>
  </si>
  <si>
    <t>佛山市南海区公交站场管理有限公司</t>
  </si>
  <si>
    <t>广东恒辉建设集团股份有限公司</t>
  </si>
  <si>
    <t>周海13609066695</t>
  </si>
  <si>
    <t>广东海外建设咨询有限公司</t>
  </si>
  <si>
    <t>美立方南苑1-3、5-7号楼</t>
  </si>
  <si>
    <t>佛山市合诚房地产有限公司</t>
  </si>
  <si>
    <t xml:space="preserve">佛山市房建集团有限公司 </t>
  </si>
  <si>
    <t>陈涛15099882400</t>
  </si>
  <si>
    <t>佛山禅建监理有限公司</t>
  </si>
  <si>
    <t>南海平谦国际智慧产业园A2、A7、A8及A区水池水泵房</t>
  </si>
  <si>
    <t>广东顺豪建设工程有限公司</t>
  </si>
  <si>
    <t>吴道武15914349785</t>
  </si>
  <si>
    <t>南海平谦国际智慧产业园A1、A9、A10</t>
  </si>
  <si>
    <t>已终止监督</t>
  </si>
  <si>
    <t>东莞市腾飞建筑工程有限公司</t>
  </si>
  <si>
    <t>赵进广13809268992</t>
  </si>
  <si>
    <t>南海体育馆项目</t>
  </si>
  <si>
    <t>提前介入</t>
  </si>
  <si>
    <t>主体结构+二次结构</t>
  </si>
  <si>
    <t>南海区体育发展中心</t>
  </si>
  <si>
    <t>中国建筑第八工程局有限公司</t>
  </si>
  <si>
    <t>蒋明波18675616644</t>
  </si>
  <si>
    <t>广东鼎耀工程顾问有限公司</t>
  </si>
  <si>
    <t>南海万洋众创城</t>
  </si>
  <si>
    <t>基础及主体阶段</t>
  </si>
  <si>
    <t>佛山南海万洋众创城科技有限公司</t>
  </si>
  <si>
    <t>万洋建设集团有限公司</t>
  </si>
  <si>
    <t>郑剑13626589838</t>
  </si>
  <si>
    <t>浙江华瓯建设项目管理有限公司</t>
  </si>
  <si>
    <t>佛山市南海区人民医院新院区（一期）工程项目门诊楼、医技楼、连廊2（门诊楼至医技楼）、连廊3（住院楼A至医技楼）</t>
  </si>
  <si>
    <t>1、装修阶
段已完成98%
2、地下室人防工程施工中</t>
  </si>
  <si>
    <t>佛山市南海区人民医院</t>
  </si>
  <si>
    <t>中国京冶工程技术有限公司</t>
  </si>
  <si>
    <t xml:space="preserve">  徐海洋13823368010 </t>
  </si>
  <si>
    <t>佛山市南海区人民医院新院区（一期）工程项目住院楼C、教学科研体检楼、液氧站、连廊1（住院楼A至感染楼）、连廊4（住院楼C、住院楼B至食堂）、架空廊桥</t>
  </si>
  <si>
    <t>完工待验收</t>
  </si>
  <si>
    <t>南建土木工程集团有限公司</t>
  </si>
  <si>
    <t>黎健聪15014677018</t>
  </si>
  <si>
    <t>诺伊曼产业中心</t>
  </si>
  <si>
    <t>佛山市诺伊曼卫浴科技有限公司</t>
  </si>
  <si>
    <t>佛山市南海第二建筑工程有限公司</t>
  </si>
  <si>
    <t>彭文应13802638485</t>
  </si>
  <si>
    <t>浙江长城工程监理有限公司</t>
  </si>
  <si>
    <t>维龙（南海）中欧跨境贸易产业园项目</t>
  </si>
  <si>
    <t>佛山粤维物流设备有限公司</t>
  </si>
  <si>
    <t>四川国瑞建筑工程有限公司</t>
  </si>
  <si>
    <t>陈经理13281030359</t>
  </si>
  <si>
    <t>河南永磊建设工程管理有限公司</t>
  </si>
  <si>
    <t>一汽大众佛山一期MEB总装自动化立体库LOC项目</t>
  </si>
  <si>
    <t>一汽-大众汽车有限公司</t>
  </si>
  <si>
    <t xml:space="preserve"> 四川宏大建筑工程有限公司</t>
  </si>
  <si>
    <t>谭经理15386653191</t>
  </si>
  <si>
    <t>长春一汽建设监理有限责任公司</t>
  </si>
  <si>
    <t>永泰广场</t>
  </si>
  <si>
    <t>顶板</t>
  </si>
  <si>
    <t>黄国荣</t>
  </si>
  <si>
    <t>冯小文13809708164</t>
  </si>
  <si>
    <t>佛山市南海城乡建设工程监理有限公司</t>
  </si>
  <si>
    <t>悦莹楼</t>
  </si>
  <si>
    <t>佛山市南海区狮山镇穆院经济联合社</t>
  </si>
  <si>
    <t>李永贵13724982463</t>
  </si>
  <si>
    <t>佛山市建友监理工程有限公司</t>
  </si>
  <si>
    <t>中南海晖城61-70栋</t>
  </si>
  <si>
    <t>佛山市中南恒展房地产有限公司</t>
  </si>
  <si>
    <t>广东诺厦建设集团有限公司</t>
  </si>
  <si>
    <t>方伟然13702907667</t>
  </si>
  <si>
    <t>壹鸣花园（三期、浙江中垚）</t>
  </si>
  <si>
    <t>浙江中垚建设有限公司</t>
  </si>
  <si>
    <t>宁成彪13868907535</t>
  </si>
  <si>
    <t>誉采科创园厂房一基坑工程</t>
  </si>
  <si>
    <t>基础</t>
  </si>
  <si>
    <t>夏立波</t>
  </si>
  <si>
    <t>广东中邺山河建筑有限公司</t>
  </si>
  <si>
    <t>李学荣13267699991</t>
  </si>
  <si>
    <t>高等级医卫用纺熔复合非织造布新材料及其制品生产项目（佛山市公共卫生应急物资储备中心）成品车间、生产车间一</t>
  </si>
  <si>
    <t>西九</t>
  </si>
  <si>
    <t>九江</t>
  </si>
  <si>
    <t>佛山市南海必得福无纺布有限公司</t>
  </si>
  <si>
    <t>佛山市南海区南建江隆建筑工程有限公司</t>
  </si>
  <si>
    <t>关锦雄13703088684</t>
  </si>
  <si>
    <t>叶志慧13630015234</t>
  </si>
  <si>
    <t>刘浩辉13929182755</t>
  </si>
  <si>
    <t>张冠佳13927735268</t>
  </si>
  <si>
    <t>蒙娜丽莎文化创意园一期（1栋、2栋、3栋）</t>
  </si>
  <si>
    <t>西樵</t>
  </si>
  <si>
    <t>桩基施工完毕暂未开始主体施工</t>
  </si>
  <si>
    <t>佛山市蒙娜丽莎文化创意园开发有限公司</t>
  </si>
  <si>
    <t>梁锦标18665408277</t>
  </si>
  <si>
    <t>张湛宜
15899574569</t>
  </si>
  <si>
    <t>李培开13726306248</t>
  </si>
  <si>
    <t>车间C</t>
  </si>
  <si>
    <t>车间A：主体封顶
车间B：二层板</t>
  </si>
  <si>
    <t>胡再根</t>
  </si>
  <si>
    <t>陈志源、13435449664</t>
  </si>
  <si>
    <t>广东钧信建设管理有限公司</t>
  </si>
  <si>
    <t>中旅银湾花园</t>
  </si>
  <si>
    <t>广东中旅（南海）置业有限公司</t>
  </si>
  <si>
    <t>广东天华建筑工程集团有限公司</t>
  </si>
  <si>
    <t>何伟成：13809853799</t>
  </si>
  <si>
    <t>陈奕珩
13709669009</t>
  </si>
  <si>
    <t>金茂观山悦苑项目1-11栋及地下室桩基础工程</t>
  </si>
  <si>
    <t>局部封顶</t>
  </si>
  <si>
    <t>佛山市正茂房地产开发有限公司</t>
  </si>
  <si>
    <t>中建二局第三建筑工程有限公司</t>
  </si>
  <si>
    <t>朱伟聪：13924190823</t>
  </si>
  <si>
    <t>广东广信建筑工程监理有限公司</t>
  </si>
  <si>
    <t>西樵岭南文化旅游项目</t>
  </si>
  <si>
    <t>主体装饰</t>
  </si>
  <si>
    <t>佛山市南海樵山文化旅游发展有限公司</t>
  </si>
  <si>
    <t>张国铿/13435447467</t>
  </si>
  <si>
    <t>浙江中润工程管理有限公司</t>
  </si>
  <si>
    <t>中骏山水珑院、中骏山水雅苑</t>
  </si>
  <si>
    <t>佛山骏润房地产开发有限公司</t>
  </si>
  <si>
    <t>浙江东阳建工集团有限公司</t>
  </si>
  <si>
    <t>范红：17771745678</t>
  </si>
  <si>
    <t>广东竞成工程项目管理有限公司</t>
  </si>
  <si>
    <t>众纺智园12栋、20栋、23栋、24栋及其地下室</t>
  </si>
  <si>
    <t>佛山市恒顺通房地产开发有限公司</t>
  </si>
  <si>
    <t>佛山市南海联发建筑工程有限公司</t>
  </si>
  <si>
    <t>廖粤：18613137213</t>
  </si>
  <si>
    <t>众纺智园10栋、11栋、21栋、22栋桩基础工程</t>
  </si>
  <si>
    <t>广州市鲁班建设科技集团股份有限公司</t>
  </si>
  <si>
    <t>众纺智园A区一期</t>
  </si>
  <si>
    <t>广东中凯建设工程有限公司</t>
  </si>
  <si>
    <t>张国培：139 2862 5464</t>
  </si>
  <si>
    <t>名杰纺织年产300万米牛仔布面料生产线(车间1)</t>
  </si>
  <si>
    <t>主体封顶，装饰装修</t>
  </si>
  <si>
    <t>佛山市名杰纺织有限公司</t>
  </si>
  <si>
    <t>广东华樵建筑工程有限公司</t>
  </si>
  <si>
    <t>蔡丽雅13535769628</t>
  </si>
  <si>
    <t>佛山市南海区第四人民医院新建业余用房项目</t>
  </si>
  <si>
    <t>佛山市南海区第四人民医院</t>
  </si>
  <si>
    <t>中建三局集团有限公司</t>
  </si>
  <si>
    <t>施先发：18675750256</t>
  </si>
  <si>
    <t>佛山鼎耀工程技术有限公司</t>
  </si>
  <si>
    <t>君品碧桂园</t>
  </si>
  <si>
    <t>主体封顶</t>
  </si>
  <si>
    <t>佛山市南海区溶声房地产开发经营有限公司</t>
  </si>
  <si>
    <t>广州市恒域建筑工程有限公司</t>
  </si>
  <si>
    <t>温凌勇 13802838100</t>
  </si>
  <si>
    <t>河北新隆基项目管理有限公司</t>
  </si>
  <si>
    <t>南海中学改扩建工程项目</t>
  </si>
  <si>
    <t>装饰</t>
  </si>
  <si>
    <t>佛山市南海区南海中学</t>
  </si>
  <si>
    <t>胡新荣13826879758</t>
  </si>
  <si>
    <t>佛山市迪奥比家具有限公司厂区</t>
  </si>
  <si>
    <t>基础、主体</t>
  </si>
  <si>
    <t>佛山市迪奥比家具有限公司</t>
  </si>
  <si>
    <t>三羊建设集团有限公司</t>
  </si>
  <si>
    <t>阙尚豪：13929196908</t>
  </si>
  <si>
    <t>佛山琦达建设管理项目有限公司</t>
  </si>
  <si>
    <t>翡丽滨江园</t>
  </si>
  <si>
    <t>佛山光瑞房地产开发有限公司</t>
  </si>
  <si>
    <t>名筑建工集团有限公司</t>
  </si>
  <si>
    <t>李学虎：13820741006</t>
  </si>
  <si>
    <t>广东中火炬监理咨询有限公司</t>
  </si>
  <si>
    <t>领创誉园3~7栋及垃圾收集房</t>
  </si>
  <si>
    <t>蓝伙生：13809224016</t>
  </si>
  <si>
    <t>佛山市高明工程监理有限公司</t>
  </si>
  <si>
    <t>中梁樾园项目</t>
  </si>
  <si>
    <t>部分基础</t>
  </si>
  <si>
    <t>佛山南海梁轩置业有限公司</t>
  </si>
  <si>
    <t>浙江同凯建设有限公司</t>
  </si>
  <si>
    <t>胡永文 13905897603</t>
  </si>
  <si>
    <t>深圳科宇工程顾问有限公司</t>
  </si>
  <si>
    <t>维景蓝湾公馆（Ⅰ期）</t>
  </si>
  <si>
    <t>抹灰</t>
  </si>
  <si>
    <t>佛山市南海合创盈科房产开发有限公司</t>
  </si>
  <si>
    <t>广东创升建设工程有限公司</t>
  </si>
  <si>
    <t>黄宏：15118006256</t>
  </si>
  <si>
    <t>维景蓝湾公馆（Ⅱ期）</t>
  </si>
  <si>
    <t>幕墙安装</t>
  </si>
  <si>
    <t>广东一新长城建筑集团有限公司</t>
  </si>
  <si>
    <t>林卓生：15800006388</t>
  </si>
  <si>
    <t>招商悦府二期</t>
  </si>
  <si>
    <t>主体结构阶段</t>
  </si>
  <si>
    <t>佛山招商光华房地产有限公司</t>
  </si>
  <si>
    <t>任飒13880045735</t>
  </si>
  <si>
    <t>深圳现代监理建设有限公司</t>
  </si>
  <si>
    <t>招商悦府三期</t>
  </si>
  <si>
    <t>基础、主体结构阶段</t>
  </si>
  <si>
    <t>九龙国际潮领家居广场10栋</t>
  </si>
  <si>
    <t>3、5栋装饰装修工程完成50%</t>
  </si>
  <si>
    <t>广东九龙盛世房产开发有限公司</t>
  </si>
  <si>
    <t>广东顺的建设工程有限公司</t>
  </si>
  <si>
    <t>黄国波13798649597</t>
  </si>
  <si>
    <t>润立丽苑5座、6座、13座幼儿园、15座、16座</t>
  </si>
  <si>
    <t>佛山市南海区润立房地产开发有限公司</t>
  </si>
  <si>
    <t>广东祺商建设集团有限公司</t>
  </si>
  <si>
    <t>吕成文：15992300655</t>
  </si>
  <si>
    <t>西樵镇智能建材制造项目</t>
  </si>
  <si>
    <t>广东进立电器制造有限公司</t>
  </si>
  <si>
    <t>罗家东13670661822</t>
  </si>
  <si>
    <t>佛山市天信建立咨询有限公司</t>
  </si>
  <si>
    <t>智汇电子制造中心</t>
  </si>
  <si>
    <t>佛山市南海区锦时投资有限公司</t>
  </si>
  <si>
    <t>广东强雄建设集团有限公司</t>
  </si>
  <si>
    <t>梁普13106683555</t>
  </si>
  <si>
    <t xml:space="preserve">源林商业大厦基坑工程 </t>
  </si>
  <si>
    <t>基坑施工准备</t>
  </si>
  <si>
    <t>源林投资（广东）有限公司</t>
  </si>
  <si>
    <t>邝卓镖         135 3136 3724</t>
  </si>
  <si>
    <t>广东财贸建设工程顾问有限公司</t>
  </si>
  <si>
    <t>九江镇华光中学新建体育馆工程</t>
  </si>
  <si>
    <t>厂房、宿舍楼</t>
  </si>
  <si>
    <t>佛山市优坐家具有限公司</t>
  </si>
  <si>
    <t>广东东品美容医疗器械产业化项目车间桩基础工程</t>
  </si>
  <si>
    <t>佛山市南海区九江镇南金村南金经济联合社</t>
  </si>
  <si>
    <t>中达安股份有限公司</t>
  </si>
  <si>
    <t>颐尚嘉园桩基础工程6座、7座、12座、13座</t>
  </si>
  <si>
    <t>正红（佛山）置业发展有限公司</t>
  </si>
  <si>
    <t>龙元建设集团股份有限公司</t>
  </si>
  <si>
    <t>尹经理18608464064</t>
  </si>
  <si>
    <t>广州广保建设监理有限公司</t>
  </si>
  <si>
    <t>安德里茨（佛山）智能制造工厂制造项目桩基础工程</t>
  </si>
  <si>
    <t>安德里茨（佛山）智能制造有限公司</t>
  </si>
  <si>
    <t>广州市花都第一建筑工程有限公司</t>
  </si>
  <si>
    <t>吴13570489398</t>
  </si>
  <si>
    <t>丹灶镇南沙社区森树基路10号地块建设项目1~12座</t>
  </si>
  <si>
    <t>丹灶</t>
  </si>
  <si>
    <t>佛山市南海区联东金耀投资有限公司</t>
  </si>
  <si>
    <t>广东腾越建筑工程有限公司</t>
  </si>
  <si>
    <t>毛斌峰/18666551260</t>
  </si>
  <si>
    <t>叶朝晖
13927776555</t>
  </si>
  <si>
    <t>陆浩锋13928536232</t>
  </si>
  <si>
    <t>李丽清15019621043</t>
  </si>
  <si>
    <t>南海区丹灶镇
西城村集体建设用地租赁住房项目（丹青苑）</t>
  </si>
  <si>
    <t>装饰装修阶段</t>
  </si>
  <si>
    <t>佛山市丹灶镇西城村西城股份合作经济社</t>
  </si>
  <si>
    <t>筑友智造建设科技集团有限公司</t>
  </si>
  <si>
    <t>杨明明/17693120355</t>
  </si>
  <si>
    <t>武汉飞虹工程管理咨询有限公司</t>
  </si>
  <si>
    <t>百事食品广东食品生产基地项目</t>
  </si>
  <si>
    <t>百事食品（广东）有限公司</t>
  </si>
  <si>
    <t>江苏宜安建设有限公司</t>
  </si>
  <si>
    <t>张恩善:13512997203</t>
  </si>
  <si>
    <t>上海协恒工程管理有限公司</t>
  </si>
  <si>
    <t>金沙康和汇南楼</t>
  </si>
  <si>
    <t>二层梁板</t>
  </si>
  <si>
    <t>佛山市南海康和市场投资有限公司</t>
  </si>
  <si>
    <t>杨土坤:13600311272</t>
  </si>
  <si>
    <t>佛山市中立监理有限公司</t>
  </si>
  <si>
    <t>保利和馨园一区</t>
  </si>
  <si>
    <t>佛山南海祁昭置业有限公司</t>
  </si>
  <si>
    <t>深圳市建筑工程股份有限公司</t>
  </si>
  <si>
    <t>张浩19839654919</t>
  </si>
  <si>
    <t>广东华工工程建设监理有限公司</t>
  </si>
  <si>
    <t>保利和馨园二区</t>
  </si>
  <si>
    <t>地下室基础及主体</t>
  </si>
  <si>
    <t>罗坤：17621372953</t>
  </si>
  <si>
    <t>南海中学实验学校</t>
  </si>
  <si>
    <t>基础工程</t>
  </si>
  <si>
    <t>佛山市南海区丹灶镇教育发展中心</t>
  </si>
  <si>
    <t xml:space="preserve">江西太平洋建设集团有限公司 </t>
  </si>
  <si>
    <t>王辉/13807902457</t>
  </si>
  <si>
    <t>书香雅苑1~16栋</t>
  </si>
  <si>
    <t>佛山江坤置业有限公司</t>
  </si>
  <si>
    <t>上海东辰工程建设有限公司</t>
  </si>
  <si>
    <t>陈宏雀：18688897334</t>
  </si>
  <si>
    <t>云栖公馆1栋、2栋、3栋</t>
  </si>
  <si>
    <t>佛山丹坤置业有限公司</t>
  </si>
  <si>
    <t>史亚熹 18125241435</t>
  </si>
  <si>
    <t>中试基地（A1区、A2区、B区）厂房项目</t>
  </si>
  <si>
    <t>佛山市南海区丹灶镇仙岗村仙岗股份合作经济社
佛山市南海区丹灶镇西城村大果股份合作经济社
佛山市南海区丹灶镇西城村伏水股份合作经济社</t>
  </si>
  <si>
    <t>中亿丰建设集团股份有限公司</t>
  </si>
  <si>
    <t>张建林15862388565</t>
  </si>
  <si>
    <t>公诚管理咨询有限公司</t>
  </si>
  <si>
    <t>融湖华庭项目</t>
  </si>
  <si>
    <t>主体结构施工、基础、装修施工计划</t>
  </si>
  <si>
    <t>佛山融筑置业有限公司</t>
  </si>
  <si>
    <t>熊斌斌：13828489658</t>
  </si>
  <si>
    <t>中新创达咨询有限公司</t>
  </si>
  <si>
    <t>实验室主楼装修改造和市政改造工程设计施工总承包（仙湖科技大楼1座）</t>
  </si>
  <si>
    <t>佛山市南海怡兴投资发展有限公司</t>
  </si>
  <si>
    <t>广东世纪达建设集团有限公司</t>
  </si>
  <si>
    <t>赵华峰：15916643108</t>
  </si>
  <si>
    <t xml:space="preserve">广东建诚监理咨询有限公司    </t>
  </si>
  <si>
    <t>广东徐工建机智能制造基地设计施工总承包项目</t>
  </si>
  <si>
    <t>广东徐工建机工程机械有限公司</t>
  </si>
  <si>
    <t>刘东 ：17665187000</t>
  </si>
  <si>
    <t>佛山市建友工程监理有限公司</t>
  </si>
  <si>
    <t>佰汇盈广场市场</t>
  </si>
  <si>
    <t xml:space="preserve">佛山市南海区丹灶镇丹灶村丹灶股份合作经济社 </t>
  </si>
  <si>
    <t>何桂贤：13702997017</t>
  </si>
  <si>
    <t xml:space="preserve">佛山市南海城乡建设工程监理有限公司 </t>
  </si>
  <si>
    <t>丹灶镇祥顺路东侧地块项目1#—16#厂房</t>
  </si>
  <si>
    <t>浙江企合建设有限公司</t>
  </si>
  <si>
    <t>蔡海阳；18576506366</t>
  </si>
  <si>
    <t>云山峰境大厦</t>
  </si>
  <si>
    <t>佛山市宏越房地产开发有限公司</t>
  </si>
  <si>
    <t>广东盛开建筑工程有限公司</t>
  </si>
  <si>
    <t>萧增艺：13336520496</t>
  </si>
  <si>
    <t>广东顺德顺策工程管理有限公司</t>
  </si>
  <si>
    <t>圣桦璟轩</t>
  </si>
  <si>
    <t>佛山市深桦房地产置业有限公司</t>
  </si>
  <si>
    <t>广东纳川建筑工程有限公司</t>
  </si>
  <si>
    <t>陈广宇：15871182919</t>
  </si>
  <si>
    <t>广东建浩工程项目管理有限公司</t>
  </si>
  <si>
    <t>南海健博通科技园</t>
  </si>
  <si>
    <t>场地平整</t>
  </si>
  <si>
    <t>佛山市健博通电讯实业有限公司</t>
  </si>
  <si>
    <t xml:space="preserve">中垠建设集团有限公司 </t>
  </si>
  <si>
    <t>宾坤全：19820662501</t>
  </si>
  <si>
    <t xml:space="preserve">佛山市建辉监理有限公司 </t>
  </si>
  <si>
    <t>京华广场6座</t>
  </si>
  <si>
    <t>桂城西</t>
  </si>
  <si>
    <t>桂城</t>
  </si>
  <si>
    <t xml:space="preserve">佛山市翘楚投资有限公司 </t>
  </si>
  <si>
    <t>李松林13689587527</t>
  </si>
  <si>
    <t>梁宏宇
18807573843</t>
  </si>
  <si>
    <t>李耀华13794065192</t>
  </si>
  <si>
    <t>吕蓓13516553922</t>
  </si>
  <si>
    <t>维尚新零售综合体（南北塔楼）</t>
  </si>
  <si>
    <t>佛山维尚家具制造有限公司</t>
  </si>
  <si>
    <t>恒富建设集团有限公司</t>
  </si>
  <si>
    <t>钟富鹏15902068858</t>
  </si>
  <si>
    <t>梁宏宇18807573843</t>
  </si>
  <si>
    <t>广东农信数据中心</t>
  </si>
  <si>
    <t>主体施工中</t>
  </si>
  <si>
    <t>广东省农村信用社联合社 广东南海农村商业银行股份有限公司</t>
  </si>
  <si>
    <t>广州市第四建筑工程有限公司</t>
  </si>
  <si>
    <t>张坚 13808840454</t>
  </si>
  <si>
    <t>广州珠江工程建设监理有限公司</t>
  </si>
  <si>
    <t>万科荟光大厦</t>
  </si>
  <si>
    <t>佛山市南海区万轩房地产有限公司</t>
  </si>
  <si>
    <t>李聪13077388347</t>
  </si>
  <si>
    <t>青年荟大厦</t>
  </si>
  <si>
    <t>佛山市南海翔基置业投资有限公司</t>
  </si>
  <si>
    <t>天祥建设集团股份有限公司</t>
  </si>
  <si>
    <t>邵洪友13727775564</t>
  </si>
  <si>
    <t>广州银行股份有限公司后台数据中心（装修与加固工程）施工</t>
  </si>
  <si>
    <t>装修加固施工</t>
  </si>
  <si>
    <t>广州银行股份有限公司</t>
  </si>
  <si>
    <t>周卫东18144771159</t>
  </si>
  <si>
    <t>灯湖中学教学楼、图书馆、体育馆宿舍楼、学生宿舍楼、门楼、围墙</t>
  </si>
  <si>
    <t>装饰装修后期</t>
  </si>
  <si>
    <t>佛山市南海区桂城街道办事处</t>
  </si>
  <si>
    <t>广西建工集团第五建筑工程有限责任公司</t>
  </si>
  <si>
    <t>徐创建13711447750</t>
  </si>
  <si>
    <t>保利良溪花园（海天建设）</t>
  </si>
  <si>
    <t>佛山市保利兴泰房地产开发有限公司</t>
  </si>
  <si>
    <t>楼凤华15917252145</t>
  </si>
  <si>
    <t>保利良溪花园二期（中建四局）</t>
  </si>
  <si>
    <t>主体阶段</t>
  </si>
  <si>
    <t>中建四局第六建设有限公司</t>
  </si>
  <si>
    <t>刘鹏13925125058</t>
  </si>
  <si>
    <t>保利良溪广场（中建四局）</t>
  </si>
  <si>
    <t>珑裕商业中心</t>
  </si>
  <si>
    <t>基础底板施工</t>
  </si>
  <si>
    <t>佛山市仟晖投资有限公司</t>
  </si>
  <si>
    <t>李军13632351115</t>
  </si>
  <si>
    <t>广东建诚监理咨询有限公司</t>
  </si>
  <si>
    <t>保利和光花园（中建三局）</t>
  </si>
  <si>
    <t>佛山市正弘置业有限公司</t>
  </si>
  <si>
    <t>中建三局第一建设工程有限责任公司</t>
  </si>
  <si>
    <t>吴求明18680220414</t>
  </si>
  <si>
    <t>广东重工建设监理有限公司</t>
  </si>
  <si>
    <t>保利和光花园9-14栋（海天建设）</t>
  </si>
  <si>
    <t>朱维争13780072686</t>
  </si>
  <si>
    <t>佛山市南海区妇幼保健院新建儿童大楼（一、二期）</t>
  </si>
  <si>
    <t>地下室、主体施工</t>
  </si>
  <si>
    <t>佛山市南海区妇幼保健院</t>
  </si>
  <si>
    <t>成龙建设集团有限公司</t>
  </si>
  <si>
    <t>陈泽锋13902420321</t>
  </si>
  <si>
    <t>湖南省湘咨工程项目管理有限公司</t>
  </si>
  <si>
    <t>天华商业楼</t>
  </si>
  <si>
    <t>佛山市南海区桂城街东约股份合作经济联合社</t>
  </si>
  <si>
    <t>佛山市云东海建筑工程有限公司</t>
  </si>
  <si>
    <t>温志雄13928563156</t>
  </si>
  <si>
    <t>时代冠晟苑、时代冠华商业广场项目</t>
  </si>
  <si>
    <t>佛山市时代爱晟房地产开发有限公司</t>
  </si>
  <si>
    <t>汕头市潮阳第一建安总公司</t>
  </si>
  <si>
    <t>黎明18024188779</t>
  </si>
  <si>
    <t>时代冠熙苑</t>
  </si>
  <si>
    <t>装修阶段</t>
  </si>
  <si>
    <t>余以波13690290944</t>
  </si>
  <si>
    <t>梁宏宇13927788922</t>
  </si>
  <si>
    <t>时代冠宇商业中心1、2栋</t>
  </si>
  <si>
    <t>收尾阶段</t>
  </si>
  <si>
    <t>佛山市南海区桂城街叠北经济联合社、佛山市南海区桂城街叠</t>
  </si>
  <si>
    <t>中国建筑第二工程局有限公司</t>
  </si>
  <si>
    <t>王利国15889410390</t>
  </si>
  <si>
    <t>广东远顺建设监理有限公司</t>
  </si>
  <si>
    <t>海天集团大厦</t>
  </si>
  <si>
    <t>基坑施工</t>
  </si>
  <si>
    <t>佛山市海业投资发展有限公司</t>
  </si>
  <si>
    <t>广州市建筑科学研究院新技术开发中心有限公司</t>
  </si>
  <si>
    <t>黄志军13922245821</t>
  </si>
  <si>
    <t>南海文化中心</t>
  </si>
  <si>
    <t>基坑、桩基础施工</t>
  </si>
  <si>
    <t>佛山市南海有为百越文化有限公司</t>
  </si>
  <si>
    <t>上海建工集团股份有限公司</t>
  </si>
  <si>
    <t>于维德15121144388</t>
  </si>
  <si>
    <t>胜悦苑</t>
  </si>
  <si>
    <t>土方开挖、地下室施工</t>
  </si>
  <si>
    <t>佛山市碧桂园碧欣置业有限公司</t>
  </si>
  <si>
    <t xml:space="preserve">佳邦建设集团有限公司 </t>
  </si>
  <si>
    <t xml:space="preserve">韦晟13380253659 </t>
  </si>
  <si>
    <t>广东建发工程管理有限公司</t>
  </si>
  <si>
    <t>丽雅明轩</t>
  </si>
  <si>
    <t>佛山市南海区丽雅明轩房地产开发经营有限公司</t>
  </si>
  <si>
    <t>黄磊13798652237</t>
  </si>
  <si>
    <t>裕桂楼</t>
  </si>
  <si>
    <t>佛山市南海桂平房地产开发有限公司</t>
  </si>
  <si>
    <t>朱剑光13428826125</t>
  </si>
  <si>
    <t>佛山市南海五环建设监理有限公司</t>
  </si>
  <si>
    <t>佰围商业中心（商业楼3.4.5.6.7座） 桩基础工程</t>
  </si>
  <si>
    <t>佛山市南海区桂城街道石（石肯）社区石（石肯）经济联合社</t>
  </si>
  <si>
    <t>中垠建设集团有限公司</t>
  </si>
  <si>
    <t>陈寿13928976831</t>
  </si>
  <si>
    <t>中萃广场</t>
  </si>
  <si>
    <t>大沥东</t>
  </si>
  <si>
    <t>佛山市南海区大沥镇白沙村白沙股份合作经济社</t>
  </si>
  <si>
    <t>揭阳市锦程建筑工程有限公司</t>
  </si>
  <si>
    <t>林经理
13536889992</t>
  </si>
  <si>
    <t>杨海殷
13702960488</t>
  </si>
  <si>
    <t>广东建东工程监理有限公司</t>
  </si>
  <si>
    <t>创基广场</t>
  </si>
  <si>
    <t>佛山市南海区大沥镇白沙经济联合社</t>
  </si>
  <si>
    <t xml:space="preserve">深圳骏业建筑工程有限公司 </t>
  </si>
  <si>
    <t xml:space="preserve">黄经理13642356173 </t>
  </si>
  <si>
    <t>悦江学尚府</t>
  </si>
  <si>
    <t>佛山市南海区玥峰房地产开发有限公司</t>
  </si>
  <si>
    <t>茂名市建筑集团有限公司</t>
  </si>
  <si>
    <t>文超毅18948716898</t>
  </si>
  <si>
    <t>白天鹅花园U、V座项目</t>
  </si>
  <si>
    <t>基本完工</t>
  </si>
  <si>
    <t>佛山市南海裕泰房地产发展有限公司</t>
  </si>
  <si>
    <t>佛山市力宏瑞硕建筑工程有限公司</t>
  </si>
  <si>
    <t>付工18666366145</t>
  </si>
  <si>
    <t>万益广场项目</t>
  </si>
  <si>
    <t>佛山市南海区大沥镇沙溪村沙溪股份合作经济社</t>
  </si>
  <si>
    <t>广东三穗建筑工程有限公司</t>
  </si>
  <si>
    <t>吴英松
13590062244</t>
  </si>
  <si>
    <t>黄岐文体中心</t>
  </si>
  <si>
    <t>佛山市南海奇达物业投资有限公司</t>
  </si>
  <si>
    <t xml:space="preserve">中国新兴建设开发有限责任公司 </t>
  </si>
  <si>
    <t>曾明义18520320396</t>
  </si>
  <si>
    <t>时代水岸泽苑</t>
  </si>
  <si>
    <t>佛山市时代顺泽房地产开发有限公司</t>
  </si>
  <si>
    <t>黄经理15013299233</t>
  </si>
  <si>
    <t xml:space="preserve">广东远顺建设监理有限公司 </t>
  </si>
  <si>
    <t>岐海苑二期</t>
  </si>
  <si>
    <t>佛山市南海区汉粤房地产开发有限公司</t>
  </si>
  <si>
    <t>江西益丰建设有限公司</t>
  </si>
  <si>
    <t>曾经理18688405960</t>
  </si>
  <si>
    <t>大沥镇伯奇学校建设工程</t>
  </si>
  <si>
    <t>地基与基础</t>
  </si>
  <si>
    <t>黄经理
13450403631</t>
  </si>
  <si>
    <t>天鹅观邸项目</t>
  </si>
  <si>
    <t>佛山市南海区华沥置业投资有限公司</t>
  </si>
  <si>
    <t>陕西建工集团股份有限公司</t>
  </si>
  <si>
    <t>周经理18133915829</t>
  </si>
  <si>
    <t>广东立德建设监理有限公司</t>
  </si>
  <si>
    <t>美的诚美商务大楼</t>
  </si>
  <si>
    <t>佛山市南海区诚美房地产开发有限公司</t>
  </si>
  <si>
    <t>广东美城建筑工程科技有限公司</t>
  </si>
  <si>
    <r>
      <t>方经理18932410789</t>
    </r>
    <r>
      <rPr>
        <sz val="11"/>
        <rFont val="Times New Roman"/>
        <charset val="134"/>
      </rPr>
      <t>‬</t>
    </r>
  </si>
  <si>
    <t>广州广骏工程监理有限公司</t>
  </si>
  <si>
    <t>六和商业楼</t>
  </si>
  <si>
    <t>佛山市南海区大沥镇黄岐村红星股份合作经济社</t>
  </si>
  <si>
    <t>广州市芳村建筑工程有限公司</t>
  </si>
  <si>
    <t>刘军13902426288</t>
  </si>
  <si>
    <t>当代阅府1栋、2栋、4栋</t>
  </si>
  <si>
    <t>佛山当代绽蓝置业有限公司</t>
  </si>
  <si>
    <t>李世启13717280025</t>
  </si>
  <si>
    <t>名澳江悦汇轩</t>
  </si>
  <si>
    <t>佛山市南海澳隆房地产开发有限公司</t>
  </si>
  <si>
    <t>广东省电白建筑集团有限公司</t>
  </si>
  <si>
    <t>余中海18290225918</t>
  </si>
  <si>
    <t>广东正茂工程管理有限公司</t>
  </si>
  <si>
    <t>盘龙现代产业中心研发车间一～研发车间五</t>
  </si>
  <si>
    <t>狮山东</t>
  </si>
  <si>
    <t>研发车间一：完工
研发车间二：完工
研发车间三：主体结构
研发车间四：主体结构
研发车间五：主体结构</t>
  </si>
  <si>
    <t>广东大福摩托车有限公司</t>
  </si>
  <si>
    <t>湖南省湘天建设工程有限公司</t>
  </si>
  <si>
    <t>谢立雄17329895410</t>
  </si>
  <si>
    <t>黄锡全13923182203</t>
  </si>
  <si>
    <t>广佛新世界庄园尚璟15栋-37栋、66栋电房</t>
  </si>
  <si>
    <t>佛山乡村房地产开发有限公司</t>
  </si>
  <si>
    <t>湖南省第六工程有限公司</t>
  </si>
  <si>
    <t>郭大源13469067795</t>
  </si>
  <si>
    <t>海逸文汇轩</t>
  </si>
  <si>
    <t>佛山市凯粤达房地产开发有限公司</t>
  </si>
  <si>
    <t>广东大城建设集团有限公司</t>
  </si>
  <si>
    <t>石荣幸13580609899</t>
  </si>
  <si>
    <t>广佛新世界庄园尚璟1栋幼儿园、2栋-14栋</t>
  </si>
  <si>
    <t xml:space="preserve">上海建工四建集团有限公司  </t>
  </si>
  <si>
    <t>陈丰祥13671974386</t>
  </si>
  <si>
    <t>龙光玖誉湾园1-14栋、41栋、43、44栋</t>
  </si>
  <si>
    <t>主体封顶，装饰装修中</t>
  </si>
  <si>
    <t>佛山市南海区龙光骏逸房地产有限公司</t>
  </si>
  <si>
    <t>龙光工程建设有限公司</t>
  </si>
  <si>
    <t>龙在平17620632303</t>
  </si>
  <si>
    <t xml:space="preserve">广东华杰建设工程监理咨询有限公司 </t>
  </si>
  <si>
    <t>龙光玖誉湾园15-40栋、42栋</t>
  </si>
  <si>
    <t>王小航13924320727</t>
  </si>
  <si>
    <t>南海雅洁门窗系统生产基地</t>
  </si>
  <si>
    <t>佛山市南海雅洁五金有限公司</t>
  </si>
  <si>
    <t>广东中伟建设集团有限公司</t>
  </si>
  <si>
    <t>张集文13593890219</t>
  </si>
  <si>
    <t>中科院苏州纳米所广东（佛山）研究院项目一期工程</t>
  </si>
  <si>
    <t>主体建设</t>
  </si>
  <si>
    <t>佛山市南海智略投资有限公司</t>
  </si>
  <si>
    <t>宏林建设工程集团有限公司</t>
  </si>
  <si>
    <t>叶梓健 13630015533</t>
  </si>
  <si>
    <t>高亿创新产业园</t>
  </si>
  <si>
    <t>佛山市南海区狮山镇上柏经济联合社</t>
  </si>
  <si>
    <t>佛山市威创建筑工程有限公司</t>
  </si>
  <si>
    <t>邓日辉15813438243</t>
  </si>
  <si>
    <t>佛山市南海区强制隔离戒毒所、拘留所建设工程（强制隔离戒毒所、拘留所、警务大楼；后勤保障中心）</t>
  </si>
  <si>
    <t>主体工程</t>
  </si>
  <si>
    <t xml:space="preserve">广东省佛山市南海区看守所 </t>
  </si>
  <si>
    <t>广东中水建工有限公司</t>
  </si>
  <si>
    <t>张立军15302336745</t>
  </si>
  <si>
    <t xml:space="preserve">广东建诚监理咨询有限公司 </t>
  </si>
  <si>
    <t>广佛新世界庄园逸璟湾1栋-14栋、17栋、19栋-37栋（自编CF-21B地块)</t>
  </si>
  <si>
    <t>基础、主体结构</t>
  </si>
  <si>
    <t>佛山大浩湖房地产发展有限公司</t>
  </si>
  <si>
    <t>中利诚建设有限公司</t>
  </si>
  <si>
    <t>吴为民18666194808</t>
  </si>
  <si>
    <t>广州永安工程管理有限公司</t>
  </si>
  <si>
    <t>华南国际医疗器材产业中心产业用房2栋、3栋</t>
  </si>
  <si>
    <t>广东金果投资发展有限公司</t>
  </si>
  <si>
    <t xml:space="preserve">东莞市庆业建设有限公司   </t>
  </si>
  <si>
    <t>陈盛䘵/13590514790</t>
  </si>
  <si>
    <t>海逸文聚轩1栋、2栋、3栋、4栋垃圾收集房、5栋、6栋</t>
  </si>
  <si>
    <t>1~2栋主体，3~6栋基础</t>
  </si>
  <si>
    <t>佛山市尚博悦房地产开发有限公司</t>
  </si>
  <si>
    <t xml:space="preserve">佛山市锦源建筑工程有限公司 </t>
  </si>
  <si>
    <t>黄海规/13431032588</t>
  </si>
  <si>
    <t>星泰广场1-3、5-8座</t>
  </si>
  <si>
    <t>1、6—8座主体；2、3座基础；5座基坑</t>
  </si>
  <si>
    <t>佛山市南海区长沣物业投资有限公司</t>
  </si>
  <si>
    <t>吕炳昌15113030813</t>
  </si>
  <si>
    <t>广东轻工职业技术学院南海校区体育馆（中心）及配套项目</t>
  </si>
  <si>
    <t>广东轻工职业技术学院</t>
  </si>
  <si>
    <t>青建集团股份公司</t>
  </si>
  <si>
    <t>兰茂斌 13302803215</t>
  </si>
  <si>
    <t>越秀阅湖台项目</t>
  </si>
  <si>
    <t>佛山市南海区越佳房地产开发有限公司</t>
  </si>
  <si>
    <t>中国建筑第四工程局有限公司</t>
  </si>
  <si>
    <t>尹迪/18520656604</t>
  </si>
  <si>
    <t>广州越建工程管理有限公司</t>
  </si>
  <si>
    <t>金茂湾瑞园项目</t>
  </si>
  <si>
    <t>佛山福茂房地产开发有限公司</t>
  </si>
  <si>
    <t>中建二局第三建筑有限公司</t>
  </si>
  <si>
    <t>雷辉平18012932979</t>
  </si>
  <si>
    <t>星中创（黄牛牯）智能制造产业园一期</t>
  </si>
  <si>
    <t>佛山市南海区狮山镇兴贤社区兴源股份经济合作社、佛山市南海区狮山镇兴贤社区中南股份经济合作社、佛山市南海区狮山镇兴贤社区增街股份经济合作社、佛山市南海区狮山镇兴贤社区联二股份经济合作社、佛山市南海区狮山镇兴贤社区下北股份经济合作社</t>
  </si>
  <si>
    <t>江西三龙建设工程有限公司</t>
  </si>
  <si>
    <t>周利明/13979369998</t>
  </si>
  <si>
    <t>华航一汽社区·禾粤尚德居二期(A区)项目（29~32及其地下室）施工总承包工程（二标段）</t>
  </si>
  <si>
    <t>禾粤合众置业有限公司</t>
  </si>
  <si>
    <t>深圳建业工程集团股份有限公司</t>
  </si>
  <si>
    <t>梁明华/18898756993</t>
  </si>
  <si>
    <t>华航一汽社区·禾粤尚德居二期(A区)项目（24~26及其地下室）施工总承包工程（一标段）</t>
  </si>
  <si>
    <t>中即控股有限公司</t>
  </si>
  <si>
    <t>宋恒昌/15806396669</t>
  </si>
  <si>
    <t>华航一汽社区·禾粤尚德居二期(A区)项目（27栋、28栋、幼儿园及其地下室、埋地式垃圾收集站及公交站场-候车亭1、候车亭2）施 工总承包工程（三标段）</t>
  </si>
  <si>
    <t>江苏中科建集团有限公司</t>
  </si>
  <si>
    <t>叶文帅/17707264089</t>
  </si>
  <si>
    <t>佛山国际陆港（国家物流枢纽首期）项目地块一（保税物流中心1、保税物流中心2、国际快件监管中心、枢纽总部大楼、货物运输通道）桩基础工程</t>
  </si>
  <si>
    <t>广东省智慧陆港管理有限公司</t>
  </si>
  <si>
    <t>粤水电建筑安装建设有限公司</t>
  </si>
  <si>
    <t>吴辉传
13826157673</t>
  </si>
  <si>
    <t>国际创智园三区1座～24座</t>
  </si>
  <si>
    <t>桂城东</t>
  </si>
  <si>
    <t>基坑施工、主体施工</t>
  </si>
  <si>
    <t>佛山市盈峰置业有限公司</t>
  </si>
  <si>
    <t>吕靖宇13074287378</t>
  </si>
  <si>
    <t>梁炽东13690805151</t>
  </si>
  <si>
    <t>广州市恒茂建设监理有限公司</t>
  </si>
  <si>
    <t>方舟建筑产业中心2座（3栋-4栋）</t>
  </si>
  <si>
    <t>佛山市世纪达建筑产业园区开发有限公司</t>
  </si>
  <si>
    <t>广东庞大粤西建设工程有限公司</t>
  </si>
  <si>
    <t>李国汉
15818872179</t>
  </si>
  <si>
    <t>广东德正工程管理有限公司</t>
  </si>
  <si>
    <t>凤鸣广场B区</t>
  </si>
  <si>
    <t>佛山市南海区桂石房地产开发经营有限公司</t>
  </si>
  <si>
    <t>邵银红15972219336</t>
  </si>
  <si>
    <t>濠弘苑</t>
  </si>
  <si>
    <t>佛山市海南区龙光骏辉房地产有限公司</t>
  </si>
  <si>
    <t>陈楚林
17796175143</t>
  </si>
  <si>
    <t>佛山禅监理有限公司</t>
  </si>
  <si>
    <t>濠盛广场1-3座、5-13座</t>
  </si>
  <si>
    <t>基础、主体建设</t>
  </si>
  <si>
    <t xml:space="preserve">佛山市南海区桂城街道东区社区东区经济联合社
佛山市南海区桂城街道中区社区中区经济联合社
</t>
  </si>
  <si>
    <t>江可梁13858965251</t>
  </si>
  <si>
    <t>季华实验室二期建设项目</t>
  </si>
  <si>
    <t>季华实验室</t>
  </si>
  <si>
    <t>广东省六建集团有限公司</t>
  </si>
  <si>
    <t>李向民13929995156</t>
  </si>
  <si>
    <t>广西中信恒泰工程顾问有限公司</t>
  </si>
  <si>
    <t>嘉邦国金中心5座及地下室、6座及地下室</t>
  </si>
  <si>
    <t>竣工验收阶段</t>
  </si>
  <si>
    <t>佛山市嘉邦置业有限公司</t>
  </si>
  <si>
    <t>伍世强15818057666</t>
  </si>
  <si>
    <t>港金大厦</t>
  </si>
  <si>
    <t>完工待检</t>
  </si>
  <si>
    <t>佛山市南方包装有限公司</t>
  </si>
  <si>
    <t>迟敬华13712123702</t>
  </si>
  <si>
    <t>嘉邦金融大厦</t>
  </si>
  <si>
    <t>基础阶段</t>
  </si>
  <si>
    <t>佛山市嘉迅置业有限公司</t>
  </si>
  <si>
    <t>苏晓13533687484</t>
  </si>
  <si>
    <t>乐居商贸集团大厦</t>
  </si>
  <si>
    <t>主体结构二-四层</t>
  </si>
  <si>
    <t>广东乐居实业有限公司</t>
  </si>
  <si>
    <t>刘工13924562099</t>
  </si>
  <si>
    <t>启明光大柔性电子产业中心</t>
  </si>
  <si>
    <t>广东南海启明光大科技有限公司</t>
  </si>
  <si>
    <t xml:space="preserve"> 广东永和建设集团有限公司 </t>
  </si>
  <si>
    <t>吴火生15813062066</t>
  </si>
  <si>
    <t>三山科创中心9、10、11座</t>
  </si>
  <si>
    <t>9座六层、10座七层、11座十三层</t>
  </si>
  <si>
    <t>佛山市南海金智投资有限公司</t>
  </si>
  <si>
    <t>山西建筑工程集团有限公司</t>
  </si>
  <si>
    <t>许东升18675801815</t>
  </si>
  <si>
    <t>夏北扇面产业中心A区车间一、夏北扇面产业中心B区车间一</t>
  </si>
  <si>
    <t>A区排污管开挖，B区天面花架完成</t>
  </si>
  <si>
    <t>佛山市南海区桂城街夏北经济联合社</t>
  </si>
  <si>
    <t>中国十七冶集团有限公司</t>
  </si>
  <si>
    <t>陶金福
13213959730</t>
  </si>
  <si>
    <t>南宁品正建设咨询有限责任公司</t>
  </si>
  <si>
    <t>万古域礼品广场</t>
  </si>
  <si>
    <t>基础检测、主体施工</t>
  </si>
  <si>
    <t>佛山市南海区桂城街平北村六村股份合作经济社</t>
  </si>
  <si>
    <t>胡毅 13825539527</t>
  </si>
  <si>
    <t>伍兄弟商厦</t>
  </si>
  <si>
    <t>准备联合验收</t>
  </si>
  <si>
    <t>佛山市南海区桂城街夏南一股份合作经济联合社</t>
  </si>
  <si>
    <t>关锦萍
13823450643</t>
  </si>
  <si>
    <t>佛山琦达建设项目管理有限公司</t>
  </si>
  <si>
    <t>溪悦苑</t>
  </si>
  <si>
    <t>佛山市佳誉房地产开发有限公司</t>
  </si>
  <si>
    <t>中国核工业华兴建设有限公司</t>
  </si>
  <si>
    <t>魏权宗13631817910</t>
  </si>
  <si>
    <t>星联科技园项目A区</t>
  </si>
  <si>
    <t>佛山高聚科技实业有限公司</t>
  </si>
  <si>
    <t>信宜广厦建设集团有限公司</t>
  </si>
  <si>
    <t>邓永强13570968309</t>
  </si>
  <si>
    <t>岳明湾二期</t>
  </si>
  <si>
    <t>地下室封顶</t>
  </si>
  <si>
    <t>佛山市南海区桂城街道林岳社区林岳经济联合社</t>
  </si>
  <si>
    <t xml:space="preserve">张一明 18588811298 </t>
  </si>
  <si>
    <t>广州市广州工程建设监理有限公司</t>
  </si>
  <si>
    <t>越秀星汇瀚府18栋-23栋</t>
  </si>
  <si>
    <t>21、22栋地下室阶段；20、23栋桩基础阶段；18、19栋未动工</t>
  </si>
  <si>
    <t>佛山市南海区越汇房地产开发有限公司</t>
  </si>
  <si>
    <t>融兴建设集团有限公司</t>
  </si>
  <si>
    <t>周桥锋/18022794278</t>
  </si>
  <si>
    <t>广州越秀地产工程管理有限公司</t>
  </si>
  <si>
    <t>越秀星汇瀚府1-9栋、小学</t>
  </si>
  <si>
    <t>邓先勇13828463591</t>
  </si>
  <si>
    <t>中建四局云诚苑项目</t>
  </si>
  <si>
    <t xml:space="preserve">佛山市南海区万铁房地产开发有限公司 </t>
  </si>
  <si>
    <t>吴焘17820556585</t>
  </si>
  <si>
    <t>云禧园BC区</t>
  </si>
  <si>
    <t>佛山南海祁禹置业有限公司</t>
  </si>
  <si>
    <t>林志强
1357034882</t>
  </si>
  <si>
    <t>云禧北园</t>
  </si>
  <si>
    <t>中国建筑第五工程局有限公司</t>
  </si>
  <si>
    <t>郭风序13798886340</t>
  </si>
  <si>
    <t>佛山市吉盈工程建设管理有限公司</t>
  </si>
  <si>
    <t>佛山市保利云禧园BC区二标段</t>
  </si>
  <si>
    <t>中建二局第一建筑工程有限公司</t>
  </si>
  <si>
    <t>孔德权13510066866</t>
  </si>
  <si>
    <t>中建交通-中海珑湾半岛花园项目二标</t>
  </si>
  <si>
    <t>佛山中海盛和房地产开发有限公司</t>
  </si>
  <si>
    <t>中建交通建设集团有限公司</t>
  </si>
  <si>
    <t>肖海亚18813662366</t>
  </si>
  <si>
    <t>中海监理有限公司</t>
  </si>
  <si>
    <t>中科安齿口腔颅颌面修复器械产业基地桩基础工程</t>
  </si>
  <si>
    <t>佛山市安齿生物科技有限公司</t>
  </si>
  <si>
    <t>四川省第四建筑有限公司</t>
  </si>
  <si>
    <t>王建伟15639779648</t>
  </si>
  <si>
    <t>深圳市合创建设工程顾问有限公司</t>
  </si>
  <si>
    <t>桂语映月苑</t>
  </si>
  <si>
    <t>主体、基础</t>
  </si>
  <si>
    <t>佛山南海区绿雄房地产开发有限公司</t>
  </si>
  <si>
    <t>浙江宝华控股集团有限公司</t>
  </si>
  <si>
    <t>肖发龙15958028095</t>
  </si>
  <si>
    <t xml:space="preserve">浙江中兴工程咨询有限公司 </t>
  </si>
  <si>
    <t>中建七局云诚苑36-45座施工总承包工程</t>
  </si>
  <si>
    <t>桩基支护</t>
  </si>
  <si>
    <t>佛山市南海区万铁房地产开发有限公司</t>
  </si>
  <si>
    <t>中国建筑第七工程局有限公司</t>
  </si>
  <si>
    <t>15573243427胡旺</t>
  </si>
  <si>
    <t>宝索产业基地车间1座、2座</t>
  </si>
  <si>
    <t>佛山市宝索机械制造有限公司</t>
  </si>
  <si>
    <t>广东天汇建设工程有限公司</t>
  </si>
  <si>
    <t>黄经理13528936739</t>
  </si>
  <si>
    <t>保利棠玥府4-5座</t>
  </si>
  <si>
    <t>佛山市兴业正鹏投资有限公司</t>
  </si>
  <si>
    <t>张洪
17665637119</t>
  </si>
  <si>
    <t>保利天珺公馆19-32栋</t>
  </si>
  <si>
    <t>桩基础施工</t>
  </si>
  <si>
    <t>佛山南海保祁置业有限公司</t>
  </si>
  <si>
    <t>田伟15920712054</t>
  </si>
  <si>
    <t>保利天珺公馆1-18栋</t>
  </si>
  <si>
    <t>主体结构工程</t>
  </si>
  <si>
    <t>李云飞18575011842</t>
  </si>
  <si>
    <t>佛山黑格智创项目1#厂房</t>
  </si>
  <si>
    <t xml:space="preserve">佛山黑格智造信息科技有限公司 </t>
  </si>
  <si>
    <t>四川优品营造建设工程有限公司</t>
  </si>
  <si>
    <t>陈威15113434439</t>
  </si>
  <si>
    <t>深圳市龙城建设监理有限公司</t>
  </si>
  <si>
    <t>翔海天誉中心1、2栋</t>
  </si>
  <si>
    <t>佛山市南海区天元和投资有限公司</t>
  </si>
  <si>
    <t>叶维平15391019961</t>
  </si>
  <si>
    <t>昭信联创中心</t>
  </si>
  <si>
    <t>广东昭信集团股份有限公司</t>
  </si>
  <si>
    <t>黄国民
13703013885</t>
  </si>
  <si>
    <t>三山云谷项目（C地块）</t>
  </si>
  <si>
    <t xml:space="preserve">  邓成权   13922407698</t>
  </si>
  <si>
    <t>濠莲商业大厦</t>
  </si>
  <si>
    <t>佛澳城开发建设（佛山）有限公司</t>
  </si>
  <si>
    <t>四川省第六建筑有限公司</t>
  </si>
  <si>
    <t>邓维全13728555456</t>
  </si>
  <si>
    <t>车间B</t>
  </si>
  <si>
    <t>广东威得利电梯有限公司</t>
  </si>
  <si>
    <t>吕暖燊15916138941</t>
  </si>
  <si>
    <t>广东泓胜科技股份有限公司研发生产车间</t>
  </si>
  <si>
    <t>广东泓胜科技股份有限公司</t>
  </si>
  <si>
    <t>广东楹固建设工程有限公司</t>
  </si>
  <si>
    <t>周勇邓13751342112</t>
  </si>
  <si>
    <t>宝汇产业中心</t>
  </si>
  <si>
    <t>佛山市南海区桂城街道夏南一社区夏南一股份合作经济合作联合社</t>
  </si>
  <si>
    <t>廖相武18978588308</t>
  </si>
  <si>
    <t>金域悦澜苑</t>
  </si>
  <si>
    <t>佛山市万桂房地产开发有限公司</t>
  </si>
  <si>
    <t>广东恒信建设咨询有限公司</t>
  </si>
  <si>
    <t>综合科研中心项目</t>
  </si>
  <si>
    <t>佛山市信辉科技有限公司</t>
  </si>
  <si>
    <t>广东省构建工程建设有限公司</t>
  </si>
  <si>
    <t>谭育平13702253931</t>
  </si>
  <si>
    <t>龙光紫尚苑11-14栋</t>
  </si>
  <si>
    <t>佛山市南海区龙光骏诚房地产有限公司</t>
  </si>
  <si>
    <t>陈国叶13688871900</t>
  </si>
  <si>
    <t>广东景兴生产物流中心—配套用房</t>
  </si>
  <si>
    <t>幕墙</t>
  </si>
  <si>
    <t>广东景兴健康护理实业股份有限公司</t>
  </si>
  <si>
    <t>黄工13924981283</t>
  </si>
  <si>
    <t>三山电竞产业基地</t>
  </si>
  <si>
    <t>佛山市南海区桂城街中区村新填地股份合作经济社；佛山市南海区桂城街中区村南村股份合作经济社；佛山市南海区桂城街中区村涌源股份合作经济社；佛山市南海区桂城中区村西江股份合作经济社</t>
  </si>
  <si>
    <t>梁华强
18566327522</t>
  </si>
  <si>
    <t>国际创智园一区</t>
  </si>
  <si>
    <t>吴华养13929980141</t>
  </si>
  <si>
    <t>中建四局-中海珑湾项目</t>
  </si>
  <si>
    <t>吕游1392279 8845</t>
  </si>
  <si>
    <t>中交云湾庭</t>
  </si>
  <si>
    <t>佛山南海中衡置业有限公司</t>
  </si>
  <si>
    <t>中交路桥建设有限公司</t>
  </si>
  <si>
    <t>叶盼15107320085</t>
  </si>
  <si>
    <t>三龙湾学校</t>
  </si>
  <si>
    <t>南海三山新城仓储项目（一期）</t>
  </si>
  <si>
    <t>广州银行电子结算中心</t>
  </si>
  <si>
    <t>中国建筑一局（集团）有限公司</t>
  </si>
  <si>
    <t>马壮18135982345</t>
  </si>
  <si>
    <t>宜安科创园1-13座</t>
  </si>
  <si>
    <t>永强科技（佛山）有限公司</t>
  </si>
  <si>
    <t>苏进榜18666755486</t>
  </si>
  <si>
    <t>比高商业大厦</t>
  </si>
  <si>
    <t>里水</t>
  </si>
  <si>
    <t>佛山市南海区里水镇沙涌社区下沙股份经济合作社</t>
  </si>
  <si>
    <t>广东大鼎建设工程有限公司</t>
  </si>
  <si>
    <t>陈振鹏18928921011</t>
  </si>
  <si>
    <t>陈锡龙13702993380何耀洛13528911088</t>
  </si>
  <si>
    <t>梁家维 18988839293</t>
  </si>
  <si>
    <t>王诏炜13702975077</t>
  </si>
  <si>
    <t>广东粤能工程管理有限公司</t>
  </si>
  <si>
    <t>碧桂园二标 云澜苑5-11号楼</t>
  </si>
  <si>
    <t>佛山市南海区碧臻房地产有限公司</t>
  </si>
  <si>
    <r>
      <t>友</t>
    </r>
    <r>
      <rPr>
        <sz val="18"/>
        <rFont val="宋体"/>
        <charset val="134"/>
      </rPr>
      <t>焜</t>
    </r>
    <r>
      <rPr>
        <sz val="18"/>
        <rFont val="仿宋_GB2312"/>
        <charset val="134"/>
      </rPr>
      <t xml:space="preserve">建工集团有限公司   </t>
    </r>
  </si>
  <si>
    <t>刘棋生13602486989</t>
  </si>
  <si>
    <t>碧桂园三标 云逸轩1-5号楼</t>
  </si>
  <si>
    <t>佛山市碧盛房地产开发经营有限公司</t>
  </si>
  <si>
    <t>中天建设集团有限公司</t>
  </si>
  <si>
    <t>吕珍林18267017971</t>
  </si>
  <si>
    <t>碧桂园一标 云澜苑1、2、3、4、12、13号楼、幼儿园及公建配套地下室工程</t>
  </si>
  <si>
    <t>楼维生18602005157</t>
  </si>
  <si>
    <t>铂悦华庭</t>
  </si>
  <si>
    <t>基础及主体</t>
  </si>
  <si>
    <t>佛山锦官置业有限公司</t>
  </si>
  <si>
    <t>湖南省第二工程有公司</t>
  </si>
  <si>
    <t>赵征剑13975190929</t>
  </si>
  <si>
    <t>东樾湾府（A区）基坑支护工程</t>
  </si>
  <si>
    <r>
      <t>佛山市南海区美</t>
    </r>
    <r>
      <rPr>
        <sz val="18"/>
        <rFont val="宋体"/>
        <charset val="134"/>
      </rPr>
      <t>璟</t>
    </r>
    <r>
      <rPr>
        <sz val="18"/>
        <rFont val="仿宋_GB2312"/>
        <charset val="134"/>
      </rPr>
      <t>房地产开发有限公司</t>
    </r>
  </si>
  <si>
    <t>叶志宏15220948105</t>
  </si>
  <si>
    <t>大型金属包装制品及覆膜金属新材料制造基地项目（一期）厂房1、厂房2、办公楼</t>
  </si>
  <si>
    <t>佛山市冠罐好包装实业有限公司</t>
  </si>
  <si>
    <t>广东汇江建设工程有限公司</t>
  </si>
  <si>
    <t>吴明光13928578031</t>
  </si>
  <si>
    <t>广东汇泰龙二期厂区建设项目</t>
  </si>
  <si>
    <t>广东汇泰龙科技股份有限公司</t>
  </si>
  <si>
    <t>梁伟浓13928634472</t>
  </si>
  <si>
    <t>厂房六</t>
  </si>
  <si>
    <t>钟宝文、曾倩怡</t>
  </si>
  <si>
    <t>广东聚昊建设工程有限公司</t>
  </si>
  <si>
    <t>林德勤13827171828</t>
  </si>
  <si>
    <t>广东穗芳智慧建设科技有限公司</t>
  </si>
  <si>
    <t>昊田商业园商业楼A、商业楼B、地下停车场</t>
  </si>
  <si>
    <t>佛山市南海区里水镇新联村里东股份合作经济社</t>
  </si>
  <si>
    <t xml:space="preserve"> 广东昊荣建设工程有限公司</t>
  </si>
  <si>
    <t xml:space="preserve"> 张鉴清13118714039</t>
  </si>
  <si>
    <t xml:space="preserve"> 广东科能工程管理有限公司</t>
  </si>
  <si>
    <t>乐居产业园厂房一、厂房二</t>
  </si>
  <si>
    <t>佛山市南海区里水镇河村社区江边股份经济合作社</t>
  </si>
  <si>
    <t>广东翔顺建筑工程有限公司</t>
  </si>
  <si>
    <t>梁燕文13827789768</t>
  </si>
  <si>
    <t>广东智联建设管理有限公司</t>
  </si>
  <si>
    <t>里水嘉洲广场1栋-4栋</t>
  </si>
  <si>
    <t>佛山市佳明嘉洲广场商业有限公司</t>
  </si>
  <si>
    <t>广东万源建设     工程有限公司</t>
  </si>
  <si>
    <t>钟辉13709602206</t>
  </si>
  <si>
    <t>里水镇中心小学新建综合楼和体育馆工程项目（综合楼）（体育馆）</t>
  </si>
  <si>
    <t>主体完成</t>
  </si>
  <si>
    <t>佛山市南海区里水镇教育局</t>
  </si>
  <si>
    <t xml:space="preserve">  福建荣建集团有限公司</t>
  </si>
  <si>
    <t>吴建鑫18820896888</t>
  </si>
  <si>
    <t xml:space="preserve"> 广东衍发建设工程管理有限公司</t>
  </si>
  <si>
    <t>深业旗山雅苑1~4座、主入口门卫室、次入口门卫室、围墙、垃圾收集点</t>
  </si>
  <si>
    <t>佛山市深投房地产有限公司</t>
  </si>
  <si>
    <t>广西华业建筑工程有限公司</t>
  </si>
  <si>
    <t>韦成护15807782166</t>
  </si>
  <si>
    <t>广东国建工程项目管理有限公司</t>
  </si>
  <si>
    <t>十里尚堤南苑</t>
  </si>
  <si>
    <t>基础、主体、装饰装修</t>
  </si>
  <si>
    <t>佛山上港投资有限公司</t>
  </si>
  <si>
    <t>陈胜飞13527894964</t>
  </si>
  <si>
    <t>实际系统人数247人</t>
  </si>
  <si>
    <t>寿桃绿色食品园（一期）（车间二）</t>
  </si>
  <si>
    <t xml:space="preserve"> 寿桃（中国）食品有限公司</t>
  </si>
  <si>
    <t xml:space="preserve"> 肇庆市建筑工程有限公司</t>
  </si>
  <si>
    <t xml:space="preserve"> 谭志权15016369325</t>
  </si>
  <si>
    <t xml:space="preserve"> 佛山市天信监理咨询有限公司</t>
  </si>
  <si>
    <t>维港水岸花园酒店</t>
  </si>
  <si>
    <t>室内精装修</t>
  </si>
  <si>
    <t>佛山白天鹅房地产开发有限公司</t>
  </si>
  <si>
    <t>广西建工集团第五建筑工程责任有限公司</t>
  </si>
  <si>
    <t>林振锋13302898387</t>
  </si>
  <si>
    <t>欣欣公寓</t>
  </si>
  <si>
    <t>桩基础检测</t>
  </si>
  <si>
    <t>佛山市南海大欣针织业有限公司</t>
  </si>
  <si>
    <t>河南派普建工集团有限公司</t>
  </si>
  <si>
    <t>杨本光18988645909</t>
  </si>
  <si>
    <t>中德博世商业大厦</t>
  </si>
  <si>
    <t>佛山市南海区里水镇河村村江边股份合作经济社</t>
  </si>
  <si>
    <t xml:space="preserve"> 佛山市万兴城建设工程有限公司</t>
  </si>
  <si>
    <t xml:space="preserve"> 袁永忠13590572288</t>
  </si>
  <si>
    <t xml:space="preserve"> 湖南省湘咨工程项目管理有限公司</t>
  </si>
  <si>
    <t>保利紫誉台</t>
  </si>
  <si>
    <t>主体、
装修</t>
  </si>
  <si>
    <t>佛山市南海祁升置业有限公司</t>
  </si>
  <si>
    <t>薛小龙13823469600</t>
  </si>
  <si>
    <t>保利紫晨花园</t>
  </si>
  <si>
    <t>佛山市南海区景元房地产有限公司</t>
  </si>
  <si>
    <t>珠江科技数码城</t>
  </si>
  <si>
    <t>佛山珠江科技数码城建设有限公司</t>
  </si>
  <si>
    <t>广东珠江工程总承包有限公司</t>
  </si>
  <si>
    <t>詹树雄18620042248</t>
  </si>
  <si>
    <t>高达建设管理发展有限责任公司</t>
  </si>
  <si>
    <t>嘉南润信新建厂房项目</t>
  </si>
  <si>
    <t>佛山市南海区里水镇文教经济联合社</t>
  </si>
  <si>
    <t>刘泽辉13928553566</t>
  </si>
  <si>
    <t>蓝光柏誉苑一期</t>
  </si>
  <si>
    <t>佛山市均钰房地产开发有限公</t>
  </si>
  <si>
    <t>四川省晶焱建设工程有限公司</t>
  </si>
  <si>
    <t>王龙17390544422</t>
  </si>
  <si>
    <t>广东粤建工程项目管理有限公司</t>
  </si>
  <si>
    <t>山语湖翰文府项目</t>
  </si>
  <si>
    <t>中信保利达地产（佛山）有限公司</t>
  </si>
  <si>
    <t>李宽13597517050</t>
  </si>
  <si>
    <t>广州高新工程顾问有限公司</t>
  </si>
  <si>
    <t>时代冠峰苑</t>
  </si>
  <si>
    <t>主体结构
装饰装修</t>
  </si>
  <si>
    <t>佛山市时代天峰房地产开发有限公司</t>
  </si>
  <si>
    <t>李伟华13829730018</t>
  </si>
  <si>
    <t>悦禾广场</t>
  </si>
  <si>
    <t>佛山市南海区里水镇草场村草场股份经济合作社</t>
  </si>
  <si>
    <t>杨志明13539705778</t>
  </si>
  <si>
    <t>智领商业广场三标智胜锦园</t>
  </si>
  <si>
    <t>未开工</t>
  </si>
  <si>
    <t>佛山市广佛里投资开发有限公司</t>
  </si>
  <si>
    <t>深圳市中濠建工集团有限公司</t>
  </si>
  <si>
    <t>黄淳亮13682301863</t>
  </si>
  <si>
    <t>智领商业广场二标5座、9-12座、14座</t>
  </si>
  <si>
    <t>广东英聚建筑工程有限公司</t>
  </si>
  <si>
    <t>雷强荣13674053639</t>
  </si>
  <si>
    <t>智领商业广场一标</t>
  </si>
  <si>
    <t>基础、主体、装修</t>
  </si>
  <si>
    <t>马斌15972708259</t>
  </si>
  <si>
    <t>南海城乡建设工程监理有限公司</t>
  </si>
  <si>
    <t>道道通汽配中心</t>
  </si>
  <si>
    <t>广东鑫和基础工程有限公司</t>
  </si>
  <si>
    <t>李桂森18819816136</t>
  </si>
  <si>
    <t>普盈冷链中心</t>
  </si>
  <si>
    <t>广东永盛建筑工程有限公司</t>
  </si>
  <si>
    <t>招春蕾13434116889</t>
  </si>
  <si>
    <t>厂房一、二</t>
  </si>
  <si>
    <t>和邦盛世家居股份有限公司</t>
  </si>
  <si>
    <t>广东一立建设工程有限公司</t>
  </si>
  <si>
    <t>周长文13590588675</t>
  </si>
  <si>
    <t>广东百川项目管理咨询有限公司</t>
  </si>
  <si>
    <t>广东新材料产业化示范项目-五期车间车间一</t>
  </si>
  <si>
    <t>佛山市南海区里水镇新联经济联合社</t>
  </si>
  <si>
    <t>广东名宇建筑工程有限公司</t>
  </si>
  <si>
    <t xml:space="preserve"> 陶业飞15919060689</t>
  </si>
  <si>
    <t>广东雄厦工程技术有限公司</t>
  </si>
  <si>
    <t>世发（广佛）现代化标准车间及配套项目（ 车间一）</t>
  </si>
  <si>
    <t>佛山市南海区里水镇胜利社区五一股份经济合作社</t>
  </si>
  <si>
    <r>
      <t>冯水娣</t>
    </r>
    <r>
      <rPr>
        <sz val="18"/>
        <rFont val="Microsoft YaHei UI"/>
        <charset val="134"/>
      </rPr>
      <t>18923153000</t>
    </r>
  </si>
  <si>
    <t>德展精工集团智能制造项目-车间一</t>
  </si>
  <si>
    <t>佛山市南海区里水镇石塘村上南股份经济合作社</t>
  </si>
  <si>
    <t>广东昊荣建设工程有限公司</t>
  </si>
  <si>
    <t>郑健民
13106768775</t>
  </si>
  <si>
    <t>荣望熙园</t>
  </si>
  <si>
    <t>主体、</t>
  </si>
  <si>
    <r>
      <t>正隆</t>
    </r>
    <r>
      <rPr>
        <sz val="18"/>
        <rFont val="Microsoft YaHei UI"/>
        <charset val="134"/>
      </rPr>
      <t>(</t>
    </r>
    <r>
      <rPr>
        <sz val="18"/>
        <rFont val="宋体"/>
        <charset val="134"/>
      </rPr>
      <t>佛山</t>
    </r>
    <r>
      <rPr>
        <sz val="18"/>
        <rFont val="Microsoft YaHei UI"/>
        <charset val="134"/>
      </rPr>
      <t>)</t>
    </r>
    <r>
      <rPr>
        <sz val="18"/>
        <rFont val="宋体"/>
        <charset val="134"/>
      </rPr>
      <t>置业发展有限公司</t>
    </r>
  </si>
  <si>
    <t>广西东广建筑工程有限公司</t>
  </si>
  <si>
    <r>
      <t>张汝山</t>
    </r>
    <r>
      <rPr>
        <sz val="18"/>
        <rFont val="Microsoft YaHei UI"/>
        <charset val="134"/>
      </rPr>
      <t>19911265442</t>
    </r>
  </si>
  <si>
    <t>佛山市水晶岛休闲设备有限公司智能消费设备制造项目（第一期）</t>
  </si>
  <si>
    <t>广东水晶岛智能健康股份有限公司</t>
  </si>
  <si>
    <r>
      <t>吴世通</t>
    </r>
    <r>
      <rPr>
        <sz val="18"/>
        <rFont val="Microsoft YaHei UI"/>
        <charset val="134"/>
      </rPr>
      <t>18124466266</t>
    </r>
  </si>
  <si>
    <t>花筑枫丹大楼</t>
  </si>
  <si>
    <t>佛山市南海区里水镇和顺村和中股份合作经济社</t>
  </si>
  <si>
    <t>广东精艺建设集团有限公司</t>
  </si>
  <si>
    <r>
      <t>陈烈雄</t>
    </r>
    <r>
      <rPr>
        <sz val="18"/>
        <rFont val="Microsoft YaHei UI"/>
        <charset val="134"/>
      </rPr>
      <t>13058333198</t>
    </r>
  </si>
  <si>
    <t>东莞市建设监理有限公司</t>
  </si>
  <si>
    <t>蕾特国际汽配智造基地-车间一、车间二、宿舍楼</t>
  </si>
  <si>
    <t>佛山市南海蕾特汽车配件有限公司</t>
  </si>
  <si>
    <t>汪利民
13927236088</t>
  </si>
  <si>
    <t>李钧海、李钧洪和桂厂区-车间一、车间二、车间三</t>
  </si>
  <si>
    <t>李钧海、李钧洪</t>
  </si>
  <si>
    <t>张志忠13702989479</t>
  </si>
  <si>
    <t>佛山市南海区鹏和工程监理有限公司</t>
  </si>
  <si>
    <t>玖里熙园</t>
  </si>
  <si>
    <t>佛山市南海区龙光骏惠房地产有限公司</t>
  </si>
  <si>
    <t>广东省第二建筑工程有限公司</t>
  </si>
  <si>
    <t>陈世颖  13592814226</t>
  </si>
  <si>
    <t>捷诚工程监理有限公司</t>
  </si>
  <si>
    <t>佛山市南海区里水河流域治理项目（甘蕉-邓岗重点区域干管完善工程）</t>
  </si>
  <si>
    <t>市政组</t>
  </si>
  <si>
    <t>主体施工，进度完成完成42.4%。</t>
  </si>
  <si>
    <t>佛山市南海区蓝湾水环境投资建设有限公司</t>
  </si>
  <si>
    <t xml:space="preserve">中国建筑一局（集团）有限公司  </t>
  </si>
  <si>
    <t>李思北
18611604045</t>
  </si>
  <si>
    <t>文亮
13924888901</t>
  </si>
  <si>
    <t>蒋志文
13500269069</t>
  </si>
  <si>
    <t xml:space="preserve">广东创南工程管理有限公司 </t>
  </si>
  <si>
    <t>佛山市南海区里水河流域治理项目（牛屎涌片区和泥浦涌片区补水工程）</t>
  </si>
  <si>
    <t>主体施工，进度完成约78%。</t>
  </si>
  <si>
    <t>佛山西站枢纽地下空间开发项目新增预埋工程</t>
  </si>
  <si>
    <t>基坑支护施工，第二道支撑、第三道支撑部分完成</t>
  </si>
  <si>
    <t>佛山市南海区佛山西站投资建设有限公司</t>
  </si>
  <si>
    <t>中铁城建集团第二工程有限公司</t>
  </si>
  <si>
    <t>曾湘澜
13538801398</t>
  </si>
  <si>
    <t>广东省工程建设监理有限公司</t>
  </si>
  <si>
    <t>佛山市南海区里水河流域治理项目（鹤峰、共同、和顺截污管网工程）</t>
  </si>
  <si>
    <t>广州市第二市政工程有限公司</t>
  </si>
  <si>
    <t>杜伟民
15920571569</t>
  </si>
  <si>
    <t>佛山市南海区里水河流域治理项目（宏岗、得胜、赤山截污管网工程）</t>
  </si>
  <si>
    <t xml:space="preserve">宁波市政工程建设集团股份有限公司  </t>
  </si>
  <si>
    <t>杨大昆
13812453698</t>
  </si>
  <si>
    <t xml:space="preserve">深圳市昊源建设监理有限公司 </t>
  </si>
  <si>
    <t>佛山市南海区里水河流域治理项目（文教、白岗截污管网工程）</t>
  </si>
  <si>
    <t xml:space="preserve">广西建工集团联合建设有限公司 </t>
  </si>
  <si>
    <t>覃荫俊
13117616685</t>
  </si>
  <si>
    <t xml:space="preserve">上海斯美科汇建设工程咨询有限公司 </t>
  </si>
  <si>
    <t>佛山市城北污水处理厂地埋式改建工程</t>
  </si>
  <si>
    <t>佛山市汇之源城北污水处理有限公司</t>
  </si>
  <si>
    <t>中铁一局集团有限公司</t>
  </si>
  <si>
    <t>王亮
18691976699</t>
  </si>
  <si>
    <t>广东省建筑工程监理有限公司</t>
  </si>
  <si>
    <t>南海长海发电有限公司建设LNG储配站项目外输管涵及天然气管道工程</t>
  </si>
  <si>
    <t>电厂内管道段厂外线路准备</t>
  </si>
  <si>
    <t>南海长海发电有限公司</t>
  </si>
  <si>
    <t>沈阳工业安装工程股份有限公司</t>
  </si>
  <si>
    <t>张雪
13591681109</t>
  </si>
  <si>
    <t>桂城滨河景观带——半月岛生态公园工程</t>
  </si>
  <si>
    <t>广州荣祥中建筑工程有限公司</t>
  </si>
  <si>
    <t>王招洪
18107473955</t>
  </si>
  <si>
    <t>李耀华
13794065192</t>
  </si>
  <si>
    <t>佛山高新区极核—创新灯塔社区项目市政配套工程（北区）（景观工程）</t>
  </si>
  <si>
    <t>广东佛高控股有限公司</t>
  </si>
  <si>
    <t>济南城建集团有限公司</t>
  </si>
  <si>
    <t>黄潼
15064088191</t>
  </si>
  <si>
    <t>江西中昌工程咨询监理有限公司</t>
  </si>
  <si>
    <t xml:space="preserve">芝北变电站及相关线网迁改工程 </t>
  </si>
  <si>
    <t>广东威恒输变电工程有限公司</t>
  </si>
  <si>
    <t>廖志鹏
13929987785</t>
  </si>
  <si>
    <t xml:space="preserve"> 广东律诚工程咨询有限公司</t>
  </si>
  <si>
    <t>东平水道滨河景观工程总承包</t>
  </si>
  <si>
    <t>佛山市南海三山新城投资发展有限公司</t>
  </si>
  <si>
    <t>佛山市市政建设工程有限公司</t>
  </si>
  <si>
    <t>孙伟亮
13102851285</t>
  </si>
  <si>
    <t>南海区桂城街道灯湖片区水质净化厂总承包</t>
  </si>
  <si>
    <t>广东昇华建设工程有限公司</t>
  </si>
  <si>
    <t>李洋
18652573222</t>
  </si>
  <si>
    <t>半导体热敏元器件产业中心-车间一、办公楼</t>
  </si>
  <si>
    <t>桂城镇管</t>
  </si>
  <si>
    <t>水电施工</t>
  </si>
  <si>
    <t>佛山蜂明电子科技有限公司</t>
  </si>
  <si>
    <t>李华泉13682646344</t>
  </si>
  <si>
    <t>桂城街道社区卫生服务中心（桂城）建设项目</t>
  </si>
  <si>
    <t>桩基检测</t>
  </si>
  <si>
    <t>周志超13809214491</t>
  </si>
  <si>
    <t>南海区军休所军休干活动楼建设工程</t>
  </si>
  <si>
    <t>佛山市南海区军队离休退休干部休养所</t>
  </si>
  <si>
    <t>广东建中建设有限公司</t>
  </si>
  <si>
    <t>方泽福13829764788</t>
  </si>
  <si>
    <t>广东粤都工程管理有限公司</t>
  </si>
  <si>
    <t>桂城街道生活垃圾压缩中转站项目</t>
  </si>
  <si>
    <t>瀚蓝绿电固废（佛山）有限公司</t>
  </si>
  <si>
    <t>山西二建集团有限公司</t>
  </si>
  <si>
    <t xml:space="preserve">张伟
18675773048
</t>
  </si>
  <si>
    <t>桂城街道林岳小学改造提升项目</t>
  </si>
  <si>
    <t>主体结构施工</t>
  </si>
  <si>
    <t>广州市房屋开发建设有限公司</t>
  </si>
  <si>
    <t>孙文利13610327746</t>
  </si>
  <si>
    <t>南海外国语学校小学部增建校舍及相关场室</t>
  </si>
  <si>
    <t>广西建工第五建筑工程集团有限公司</t>
  </si>
  <si>
    <t>侯永楚/13600350412</t>
  </si>
  <si>
    <t>四川元丰建设项目管理有限公司</t>
  </si>
  <si>
    <t>桂城街道映月四小（平西小学）新建综合楼工程</t>
  </si>
  <si>
    <t>待验收</t>
  </si>
  <si>
    <t>佛山市南海区桂城街道平西社区平西经济联合社</t>
  </si>
  <si>
    <t>李卓方
13679719760</t>
  </si>
  <si>
    <t>桂城街道卫生服务中心（平洲）建设项目</t>
  </si>
  <si>
    <t>广东卓正建设工程有限公司</t>
  </si>
  <si>
    <t>钟荣伟13826786269</t>
  </si>
  <si>
    <t>南海区全民健身体育公园智能提升及二期建设-二期建设</t>
  </si>
  <si>
    <t>市政园林</t>
  </si>
  <si>
    <t>佛山市南海区文化广电旅游体育局</t>
  </si>
  <si>
    <t>王登亮18924842880</t>
  </si>
  <si>
    <t>广东中交纵横建设咨询有限公司</t>
  </si>
  <si>
    <t>广东伟邦科技股份有限公司三龙湾基地</t>
  </si>
  <si>
    <t>已封顶</t>
  </si>
  <si>
    <t>广东伟邦科技股份有限公司</t>
  </si>
  <si>
    <t>梁江贤18898416136</t>
  </si>
  <si>
    <t>平南商业楼</t>
  </si>
  <si>
    <t>佛山市南海区桂城街平南股份合作经济联合社</t>
  </si>
  <si>
    <t>陈泳行13318716723</t>
  </si>
  <si>
    <t>五房沙综合楼</t>
  </si>
  <si>
    <t>内墙抹灰</t>
  </si>
  <si>
    <t>佛山市南海区桂城街道夏东社区五房沙股份经济合作社</t>
  </si>
  <si>
    <t>桂城乡村文化振兴实践基地</t>
  </si>
  <si>
    <t>黄瑞齐18475186780</t>
  </si>
  <si>
    <t>兴鼎印象风情街</t>
  </si>
  <si>
    <t>已主体验收</t>
  </si>
  <si>
    <t>佛山市南海区桂城街道夏西社区夏西股份经济合作联合社</t>
  </si>
  <si>
    <t>廉江市第三建筑工程有限公司</t>
  </si>
  <si>
    <t>罗富敬13250110294</t>
  </si>
  <si>
    <t>佛山市南海区艺术高级中学新建教学楼综合楼工程</t>
  </si>
  <si>
    <t>佛山市南海区教育局</t>
  </si>
  <si>
    <t>广东恒基隆建设有限公司</t>
  </si>
  <si>
    <t>青辉军18578379869</t>
  </si>
  <si>
    <t>中笙创意园</t>
  </si>
  <si>
    <t>佛山市中笙环境科技有限公司</t>
  </si>
  <si>
    <t>钟华江13413226393</t>
  </si>
  <si>
    <t>桂城街道文翰二小（三山港小学）扩建工程(教学楼、行政楼、体育馆、电房)</t>
  </si>
  <si>
    <t>黄滔成/13928603118</t>
  </si>
  <si>
    <t>三山环状供水管网建设工程（吉祥路段）</t>
  </si>
  <si>
    <t>瀚蓝环境股份有限公司</t>
  </si>
  <si>
    <t>广东颐和建设有限公司</t>
  </si>
  <si>
    <t>佛山市南海区魁奇路东延线(佛南N186)加油站</t>
  </si>
  <si>
    <t>竣工</t>
  </si>
  <si>
    <t>湖林建设装饰（广东）有限公司</t>
  </si>
  <si>
    <t>刘家宏13823499138</t>
  </si>
  <si>
    <t>广东新材料产业化示范项目-17#力美照明智造中心-厂房</t>
  </si>
  <si>
    <t>里水镇管</t>
  </si>
  <si>
    <t>承台地梁基础</t>
  </si>
  <si>
    <t>吴工 15813370182</t>
  </si>
  <si>
    <t>/</t>
  </si>
  <si>
    <t>佛山市南海区里水河流域治理项目施工（剩余项目）+运营（整体项目）总承包</t>
  </si>
  <si>
    <t>正在施工8个市政工程子项，管道施工总长度约26072m，截止2020年12月底工程量约11045m，已完成42.4%。</t>
  </si>
  <si>
    <t>马嘉鹏13380876856</t>
  </si>
  <si>
    <t>宏鹰商业楼</t>
  </si>
  <si>
    <t>佛山市南海区里水镇宏岗村沥口股份合作经济社</t>
  </si>
  <si>
    <t>广东方华建设工程有限公司</t>
  </si>
  <si>
    <t>冯工 18038876188</t>
  </si>
  <si>
    <t>深圳市龙建建设监理有限公司</t>
  </si>
  <si>
    <t>广东睿智环保科技有限责任公司新建厂区项目（车间一、车间二、车间三）</t>
  </si>
  <si>
    <t>佛山市南海区里水镇和顺社区和顺经济联合社</t>
  </si>
  <si>
    <t>李工 13709659548</t>
  </si>
  <si>
    <t>中科万钧信息科技建设项目</t>
  </si>
  <si>
    <t>佛山市南海区里水镇和顺经济联合社/佛山市南海区里水镇文教经济联合社</t>
  </si>
  <si>
    <t>广东省八建集团有限公司</t>
  </si>
  <si>
    <t>梁工 13537995898</t>
  </si>
  <si>
    <t>李公怀厂区厂房1扩建</t>
  </si>
  <si>
    <t>广州市力昊物业管理有限公司</t>
  </si>
  <si>
    <t>林工 13827171828</t>
  </si>
  <si>
    <t>里水镇和顺小学新建综合楼工程项目</t>
  </si>
  <si>
    <t>佛山市南海区里水镇和顺小学</t>
  </si>
  <si>
    <t>浙江新东阳建设集团有限公司</t>
  </si>
  <si>
    <t>陈工 18924875211</t>
  </si>
  <si>
    <t>厂房A</t>
  </si>
  <si>
    <t>三层</t>
  </si>
  <si>
    <t>宋灿明</t>
  </si>
  <si>
    <t>佛山市竣崑建设工程有限公司</t>
  </si>
  <si>
    <t>甄工 15013804060</t>
  </si>
  <si>
    <t>第三车间/仓库</t>
  </si>
  <si>
    <t>天面</t>
  </si>
  <si>
    <t>广东华特气体股份有限公司</t>
  </si>
  <si>
    <t>黎工 18475073691</t>
  </si>
  <si>
    <t>乡伴梦里理想院A04地块</t>
  </si>
  <si>
    <t>佛山市南海区里水镇房地产开发公司</t>
  </si>
  <si>
    <t>广东鑫桂建设工程有限公司</t>
  </si>
  <si>
    <t>叶工 13672759900</t>
  </si>
  <si>
    <t>沙涌商业综合楼</t>
  </si>
  <si>
    <t>佛山市南海区里水镇沙涌经济联合社</t>
  </si>
  <si>
    <t>广东盛安建设工程有限公司</t>
  </si>
  <si>
    <t>钟工 13926053202</t>
  </si>
  <si>
    <t>佛山市南海区赤山健进钢管有限公司-车间1#厂房、车间2#厂房</t>
  </si>
  <si>
    <t>二层</t>
  </si>
  <si>
    <t>佛山市南海区里水镇赤山经济联合社</t>
  </si>
  <si>
    <t>广东盛昌达建设工程有限公司</t>
  </si>
  <si>
    <t>叶工 13535642625</t>
  </si>
  <si>
    <t>景智商业楼</t>
  </si>
  <si>
    <t>佛山市南海区里水镇河村村月池股份合作经济社</t>
  </si>
  <si>
    <t xml:space="preserve">车间二 </t>
  </si>
  <si>
    <t>吕素芬</t>
  </si>
  <si>
    <t xml:space="preserve">李工 </t>
  </si>
  <si>
    <t>瑞洲科技里水总部基地（车间三）</t>
  </si>
  <si>
    <t>已联合验收</t>
  </si>
  <si>
    <t>广东瑞洲科技有限公司</t>
  </si>
  <si>
    <t>何信华13702564986</t>
  </si>
  <si>
    <t>月池泰顺办公楼</t>
  </si>
  <si>
    <t>监督交底</t>
  </si>
  <si>
    <t>佛山市南海区里水镇河村社区月池股份经济合作社</t>
  </si>
  <si>
    <t>广东佳宸建筑工程有限公司</t>
  </si>
  <si>
    <t>郭发13889939112</t>
  </si>
  <si>
    <t>广州海荣建设监理有限公司</t>
  </si>
  <si>
    <t>佛山市南海途达石油加油加氢站加氢站房、加油站房</t>
  </si>
  <si>
    <t>佛山市南海区里水镇金利社区新村股份经济合作社</t>
  </si>
  <si>
    <t>李自然15916198839</t>
  </si>
  <si>
    <t xml:space="preserve">广东通驿高速公路服务区有限公司佛山南海里水沙涌加油站罩棚 </t>
  </si>
  <si>
    <t>广东金道达高速公路经济开发有限公司</t>
  </si>
  <si>
    <t>江西省宏顺建筑工程有限公司</t>
  </si>
  <si>
    <t>姚健华13533111879</t>
  </si>
  <si>
    <t>贵州三维工程建设监理咨询有限公司</t>
  </si>
  <si>
    <t>保利紫山府</t>
  </si>
  <si>
    <t>周满堂13926152759</t>
  </si>
  <si>
    <t>南海政龙五金配件厂（车间E、车间7）</t>
  </si>
  <si>
    <t>佛山市南海区里水镇赤山村福南股份经济合作社</t>
  </si>
  <si>
    <t>夏立刚13679751690</t>
  </si>
  <si>
    <t>兴奇新材料产业中心</t>
  </si>
  <si>
    <t>广东兴奇新材料有限公司</t>
  </si>
  <si>
    <t>吴工18665320855</t>
  </si>
  <si>
    <t>佛山市南海区桂丹实验学校—5栋A、B座</t>
  </si>
  <si>
    <t>丹灶镇管</t>
  </si>
  <si>
    <t>封顶</t>
  </si>
  <si>
    <t xml:space="preserve">佛山市南海区丹灶镇石联社区石西股份经济合作社;佛山市南海区丹灶镇石联社区南丰股份经济合作社 </t>
  </si>
  <si>
    <t>佛山市南海区南建恒诚建筑工程有限公司</t>
  </si>
  <si>
    <t>叶帝溪13928601043</t>
  </si>
  <si>
    <t>和润酒店1、2、3</t>
  </si>
  <si>
    <t>佛山市南海区丹灶镇新安村北房股份合作经济社</t>
  </si>
  <si>
    <t>佛山市怡海市政园林绿化工程有限公司</t>
  </si>
  <si>
    <t>安寿明18666654811</t>
  </si>
  <si>
    <t>佛山市澹浦科技产业园厂房一——五</t>
  </si>
  <si>
    <t>屋架吊装</t>
  </si>
  <si>
    <t>佛山市南海区丹灶镇西城社区西城股份经济合作社</t>
  </si>
  <si>
    <t>广东鸿翰建筑工程有限公司</t>
  </si>
  <si>
    <t>胡始欢13434801505</t>
  </si>
  <si>
    <t>厂房二</t>
  </si>
  <si>
    <t>佛山市南海区三简包装有限公司</t>
  </si>
  <si>
    <t>蒙进连13928506820</t>
  </si>
  <si>
    <t>和润商业楼二期</t>
  </si>
  <si>
    <t>砌砖</t>
  </si>
  <si>
    <t>佛山市桂园建筑工程有限公司</t>
  </si>
  <si>
    <t>李挺忠13702981555</t>
  </si>
  <si>
    <t>佛山市建友工程监理限公司</t>
  </si>
  <si>
    <t>塑料薄膜制造（高端光学防伪多功能薄膜制造）项目—车间三、车间四、车间五、综合楼</t>
  </si>
  <si>
    <t xml:space="preserve">佛山市聚宸新材料有限公司 </t>
  </si>
  <si>
    <t xml:space="preserve">佛山市南海建翔建筑工程有限公司 </t>
  </si>
  <si>
    <t>梁栢坤13539312884</t>
  </si>
  <si>
    <t>佛山市共盈食品有限公司生产车间B、宿舍</t>
  </si>
  <si>
    <t>潘绮琪 潘嘉欣</t>
  </si>
  <si>
    <t>厂房4</t>
  </si>
  <si>
    <t>佛山市赞隆照明有限公司</t>
  </si>
  <si>
    <t>佛山市湘宇建筑工程有限公司</t>
  </si>
  <si>
    <t>曾楚铭13902429713</t>
  </si>
  <si>
    <t>车间一</t>
  </si>
  <si>
    <t>劳俊恒;何永铿;何永昊</t>
  </si>
  <si>
    <t>广东飞鹏建筑工程有限公司</t>
  </si>
  <si>
    <t>麦维铿13500261371</t>
  </si>
  <si>
    <t>丹灶镇金沙中学学生宿舍D建设工程</t>
  </si>
  <si>
    <t>佛山市南海区丹灶镇金沙中学</t>
  </si>
  <si>
    <t>麦维森13927255002</t>
  </si>
  <si>
    <t>丹灶镇金沙城北污水处理厂扩容工程项目</t>
  </si>
  <si>
    <t>佛山市南海区丹灶镇金沙污水处理厂</t>
  </si>
  <si>
    <t>广西建工第一建筑工程集团有限公司</t>
  </si>
  <si>
    <t>李春沛
13431669139</t>
  </si>
  <si>
    <t>车间F</t>
  </si>
  <si>
    <t>叶得能;罗富辉</t>
  </si>
  <si>
    <t>罗家东
13670661822</t>
  </si>
  <si>
    <t>车间二</t>
  </si>
  <si>
    <t xml:space="preserve">佛山康士柏科技有限公司 </t>
  </si>
  <si>
    <t>苏家良13420668544</t>
  </si>
  <si>
    <t>2#厂房、4#厂房</t>
  </si>
  <si>
    <t xml:space="preserve">佛山市南海杰声金属制品有限公司 </t>
  </si>
  <si>
    <t>办公楼、车间一、车间二</t>
  </si>
  <si>
    <t xml:space="preserve">广东安林电子科技股份有限公司 </t>
  </si>
  <si>
    <t>金顺荟商业楼</t>
  </si>
  <si>
    <t>佛山市南海区金沙粮食管理所</t>
  </si>
  <si>
    <t>佛山市南海区建筑工程公司</t>
  </si>
  <si>
    <t>周松晓13794094133</t>
  </si>
  <si>
    <t>联泰科技园A-1地块建设工程——厂房1、2、3、4</t>
  </si>
  <si>
    <t>佛山市南海区丹灶镇西城社区伏水股份经济合作社</t>
  </si>
  <si>
    <t>陶兴文13929146968</t>
  </si>
  <si>
    <t xml:space="preserve">深圳科宇工程顾问有限公司 </t>
  </si>
  <si>
    <t xml:space="preserve">办公楼、值班室 </t>
  </si>
  <si>
    <t>广东电缆企业集团有限公司</t>
  </si>
  <si>
    <t xml:space="preserve">广东景玮建筑工程有限公司 </t>
  </si>
  <si>
    <t>戴文杰13927721078</t>
  </si>
  <si>
    <t>广东致正项目管理有限公司</t>
  </si>
  <si>
    <t>陈家亮商业楼</t>
  </si>
  <si>
    <t>九江镇管</t>
  </si>
  <si>
    <t>陈家亮</t>
  </si>
  <si>
    <t>陈志源13435449664</t>
  </si>
  <si>
    <t>陈召佳、黄豪昌-车间</t>
  </si>
  <si>
    <t>陈召佳、黄豪昌</t>
  </si>
  <si>
    <t>谭仲光13709652309</t>
  </si>
  <si>
    <t>九江厂区（车间三、消防泵房）</t>
  </si>
  <si>
    <t>市政管网铺设</t>
  </si>
  <si>
    <t>简和雪、黄嘉晖</t>
  </si>
  <si>
    <t>佛山市顺德区佳和建筑工程有限公司</t>
  </si>
  <si>
    <t>张国彪13802641828</t>
  </si>
  <si>
    <t>曾建祥13798663343</t>
  </si>
  <si>
    <t>广东奥科工程管理有限公司</t>
  </si>
  <si>
    <t>悦和公馆</t>
  </si>
  <si>
    <t>何颖斌</t>
  </si>
  <si>
    <t xml:space="preserve"> 佛山市高同建设工程有限公司</t>
  </si>
  <si>
    <t>车间二（冯伯鸾）</t>
  </si>
  <si>
    <t>冯伯鸾</t>
  </si>
  <si>
    <t xml:space="preserve"> 佛山市南海区南建江隆建筑工程有限公司</t>
  </si>
  <si>
    <t>酒体设计车间二期项目</t>
  </si>
  <si>
    <t>广东省九江酒厂有限公司</t>
  </si>
  <si>
    <t>主体结构7层</t>
  </si>
  <si>
    <t>王勇</t>
  </si>
  <si>
    <t>白景雄13318373000</t>
  </si>
  <si>
    <t>住宅（刘广新）</t>
  </si>
  <si>
    <t>二层板</t>
  </si>
  <si>
    <t>刘广新</t>
  </si>
  <si>
    <t xml:space="preserve">佛山市南海第二建筑工程有限公司 </t>
  </si>
  <si>
    <t>关竞文13266333379</t>
  </si>
  <si>
    <t>住宅（彭铭雄）</t>
  </si>
  <si>
    <t>结构封顶</t>
  </si>
  <si>
    <t>彭铭雄</t>
  </si>
  <si>
    <t>住宅（黄卓濠）</t>
  </si>
  <si>
    <t>黄卓濠</t>
  </si>
  <si>
    <t>梁钊成18593298726</t>
  </si>
  <si>
    <t xml:space="preserve">南海南新医用无纺布及其复合产品项目 </t>
  </si>
  <si>
    <t>南海南新无纺布有限公司</t>
  </si>
  <si>
    <t>中国华西企业有限公司</t>
  </si>
  <si>
    <t>林丛彪 18883201738</t>
  </si>
  <si>
    <t>生特瑞（上海）工程项目管理有限公司</t>
  </si>
  <si>
    <t>臻尚轩</t>
  </si>
  <si>
    <t>佛山市南海区宏博建筑有限公司</t>
  </si>
  <si>
    <t>佛山市高同建设工程有限公司</t>
  </si>
  <si>
    <t>陈海锋18826239524</t>
  </si>
  <si>
    <t>陈豪亦18316557549</t>
  </si>
  <si>
    <t xml:space="preserve">燕山印务厂房改造项目（一期厂房) </t>
  </si>
  <si>
    <t>四层板</t>
  </si>
  <si>
    <t>黄凌山</t>
  </si>
  <si>
    <t xml:space="preserve">广东隽源建设有限公司 </t>
  </si>
  <si>
    <t xml:space="preserve">佛山禅建监理有限公司 </t>
  </si>
  <si>
    <t>九江镇初级中学新建宿舍楼工程项目</t>
  </si>
  <si>
    <t>地下室顶板</t>
  </si>
  <si>
    <t xml:space="preserve">佛山市南海区九江镇初级中学 </t>
  </si>
  <si>
    <t>广东雄桥建设有限公司</t>
  </si>
  <si>
    <t>陈振忠13794003433</t>
  </si>
  <si>
    <t xml:space="preserve">广东鸿厦工程管理咨询有限公司 </t>
  </si>
  <si>
    <t>厂房</t>
  </si>
  <si>
    <t>三层板</t>
  </si>
  <si>
    <t>佛山市南海区九江镇大谷社区东谷股份经济合作社</t>
  </si>
  <si>
    <t>佛山市南海区九江明净污水处理厂扩容工程项目</t>
  </si>
  <si>
    <t>佛山市南海区九江镇人民政府</t>
  </si>
  <si>
    <t>广西建工集团控股有限公司</t>
  </si>
  <si>
    <t>林伟13728574108</t>
  </si>
  <si>
    <t xml:space="preserve">广东正茂工程管理有限公司
</t>
  </si>
  <si>
    <t>佛山市南海区九江中学综合教学楼工程（扩建</t>
  </si>
  <si>
    <t>佛山市南海区九江中学</t>
  </si>
  <si>
    <t>曾桂林13326756661</t>
  </si>
  <si>
    <t>岑志勇13590695109</t>
  </si>
  <si>
    <t>雅柏园区改造项目（新建六车间）</t>
  </si>
  <si>
    <t>广东雅柏家具实业有限公司</t>
  </si>
  <si>
    <r>
      <t>佛山市顺德区佳和建筑工程有限公司</t>
    </r>
    <r>
      <rPr>
        <sz val="9"/>
        <rFont val="宋体"/>
        <charset val="134"/>
        <scheme val="minor"/>
      </rPr>
      <t xml:space="preserve"> </t>
    </r>
  </si>
  <si>
    <r>
      <t>佛山禅建监理有限公司</t>
    </r>
    <r>
      <rPr>
        <sz val="9"/>
        <rFont val="宋体"/>
        <charset val="134"/>
        <scheme val="minor"/>
      </rPr>
      <t xml:space="preserve"> </t>
    </r>
  </si>
  <si>
    <t>张庆芹、张庆显车间二</t>
  </si>
  <si>
    <t>张庆芹;张庆显</t>
  </si>
  <si>
    <r>
      <t>佛山市湘宇建筑工程有限公司</t>
    </r>
    <r>
      <rPr>
        <sz val="9"/>
        <rFont val="宋体"/>
        <charset val="134"/>
        <scheme val="minor"/>
      </rPr>
      <t xml:space="preserve"> </t>
    </r>
  </si>
  <si>
    <r>
      <t>佛山市顺德区骏业建设监理有限公司</t>
    </r>
    <r>
      <rPr>
        <sz val="9"/>
        <rFont val="宋体"/>
        <charset val="134"/>
        <scheme val="minor"/>
      </rPr>
      <t xml:space="preserve"> </t>
    </r>
  </si>
  <si>
    <t xml:space="preserve">合众工业楼车间 </t>
  </si>
  <si>
    <t>佛山市南海区九江镇南金村南一股份经济合作社</t>
  </si>
  <si>
    <r>
      <t>佛山市威创建筑工程有限公司</t>
    </r>
    <r>
      <rPr>
        <sz val="9"/>
        <rFont val="宋体"/>
        <charset val="134"/>
        <scheme val="minor"/>
      </rPr>
      <t xml:space="preserve"> </t>
    </r>
  </si>
  <si>
    <r>
      <t>佛山展翅项目管理咨询有限公司</t>
    </r>
    <r>
      <rPr>
        <sz val="9"/>
        <rFont val="宋体"/>
        <charset val="134"/>
        <scheme val="minor"/>
      </rPr>
      <t xml:space="preserve"> </t>
    </r>
  </si>
  <si>
    <t>厂房C</t>
  </si>
  <si>
    <t>广东佳科风机股份有限公司</t>
  </si>
  <si>
    <t>广东隽源建设有限公司</t>
  </si>
  <si>
    <t>上东新南江南里楼</t>
  </si>
  <si>
    <t>佛山市南海区九江镇上东社区新南股份经济合作社</t>
  </si>
  <si>
    <r>
      <t>佛山市南海区南建江隆建筑工程有限公司</t>
    </r>
    <r>
      <rPr>
        <sz val="9"/>
        <rFont val="宋体"/>
        <charset val="134"/>
        <scheme val="minor"/>
      </rPr>
      <t xml:space="preserve"> </t>
    </r>
  </si>
  <si>
    <r>
      <t>广东建浩工程项目管理有限公司</t>
    </r>
    <r>
      <rPr>
        <sz val="9"/>
        <rFont val="宋体"/>
        <charset val="134"/>
        <scheme val="minor"/>
      </rPr>
      <t xml:space="preserve"> </t>
    </r>
  </si>
  <si>
    <t>美国联合矿产耐火新材料项目</t>
  </si>
  <si>
    <t>等待桩检测</t>
  </si>
  <si>
    <t>联合矿产（广东）有限公司</t>
  </si>
  <si>
    <t>中机国际工程设计研究院有限责任公司</t>
  </si>
  <si>
    <t>邓瑶18613966091</t>
  </si>
  <si>
    <t>佛山市南海一环智造园</t>
  </si>
  <si>
    <t>狮山镇管</t>
  </si>
  <si>
    <t>佛山市南海区狮山镇大榄村第二股份合作经济社</t>
  </si>
  <si>
    <t>孔令鹏/13249994499</t>
  </si>
  <si>
    <t>熊细明13702563722</t>
  </si>
  <si>
    <t>明阳学校第二教学楼</t>
  </si>
  <si>
    <t>佛山市南海区狮山镇刘边经济联合社</t>
  </si>
  <si>
    <t>刘显博13802630064</t>
  </si>
  <si>
    <t>苏永善住宅</t>
  </si>
  <si>
    <t>主体完工</t>
  </si>
  <si>
    <t>苏永善</t>
  </si>
  <si>
    <t>刘湛威13923246781</t>
  </si>
  <si>
    <t>陈宏谋13827799949</t>
  </si>
  <si>
    <t>万石幸福楼</t>
  </si>
  <si>
    <t>佛山市南海区狮山镇万石村万石股份合作经济社</t>
  </si>
  <si>
    <t>广东兴达利建设工程有限公司</t>
  </si>
  <si>
    <t>潘进希13928650626</t>
  </si>
  <si>
    <t>杨庆波13928688948</t>
  </si>
  <si>
    <t xml:space="preserve">佛山展翅项目管理咨询有限公司 </t>
  </si>
  <si>
    <t>机械维修车间（1）、扩建机械维修车间（2）、机械维修车间（3）</t>
  </si>
  <si>
    <t>佛山市南海崇美织造制衣有限公司</t>
  </si>
  <si>
    <t>黄志泉13802639913</t>
  </si>
  <si>
    <t>扩建五金车间（Ｄ）</t>
  </si>
  <si>
    <t>佛山市南海新赛尔服装实业有限公司</t>
  </si>
  <si>
    <t>佛山市南海区房产建筑工程有限公司</t>
  </si>
  <si>
    <t>吕润端13590576622</t>
  </si>
  <si>
    <t>劳兆德13925999770</t>
  </si>
  <si>
    <t>丰博楼一座、二座</t>
  </si>
  <si>
    <t>佛山市南海区狮山镇穆院社区穆院经济联合社</t>
  </si>
  <si>
    <t>佛山市南海广厦建筑工程有限公司</t>
  </si>
  <si>
    <t>陈浩：13535737633</t>
  </si>
  <si>
    <t>肖伟年13418417218</t>
  </si>
  <si>
    <t>狮山科技工业园A区--广东仕诚塑料机械有限公司厂区（车间三）规划</t>
  </si>
  <si>
    <t>广东仕诚塑料机械有限公司</t>
  </si>
  <si>
    <t>佛山市南海区狮山镇兴业东路（佛南N213）加油站-站房、加油（氢）棚、值班楼</t>
  </si>
  <si>
    <t>佛山市兴业东加油站有限公司</t>
  </si>
  <si>
    <t>广东田业建设有限公司</t>
  </si>
  <si>
    <t>刘工/13823499138</t>
  </si>
  <si>
    <t>华南（国际）五金电器机电城</t>
  </si>
  <si>
    <t>佛山市南海区狮山镇罗村村寨边股份合作经济社</t>
  </si>
  <si>
    <t>陈鸿雁17666122223</t>
  </si>
  <si>
    <t>商业综合楼</t>
  </si>
  <si>
    <t>佛山市南海区狮山镇罗村北四股份合作经济社</t>
  </si>
  <si>
    <t>谭智浩13925965466</t>
  </si>
  <si>
    <t>致旺广场</t>
  </si>
  <si>
    <t>五层</t>
  </si>
  <si>
    <t>佛山市南海区狮山镇芦塘村雅二股份合作经济社</t>
  </si>
  <si>
    <t>彭永健13679711756</t>
  </si>
  <si>
    <t>黄庆威13590566283</t>
  </si>
  <si>
    <t>车间二、车间三</t>
  </si>
  <si>
    <t>完工</t>
  </si>
  <si>
    <t>佛山市溢骏五金有限公司</t>
  </si>
  <si>
    <t>养正坊农民公寓-1-5栋住宅、公厕、垃圾站</t>
  </si>
  <si>
    <t>佛山市南海区狮山镇沙坑村养正股份合作经济社</t>
  </si>
  <si>
    <t>广东均泰建设工程有限公司</t>
  </si>
  <si>
    <t>梁碧荧/15818059573</t>
  </si>
  <si>
    <t>车间四</t>
  </si>
  <si>
    <t>主体验收</t>
  </si>
  <si>
    <t>陈明仪</t>
  </si>
  <si>
    <t>廖进波：15099878025</t>
  </si>
  <si>
    <t>庄小斌车间二、车间三</t>
  </si>
  <si>
    <t xml:space="preserve">庄小斌 </t>
  </si>
  <si>
    <t xml:space="preserve">佛山市浩锦建筑工程有限公司 </t>
  </si>
  <si>
    <t>王小杰13662479366</t>
  </si>
  <si>
    <t xml:space="preserve">佛山市天信监理咨询有限公司 </t>
  </si>
  <si>
    <t>狮山镇科技路小学</t>
  </si>
  <si>
    <t>佛山市南海区狮山镇教育发展中心</t>
  </si>
  <si>
    <t>陈伟斌，13827749566</t>
  </si>
  <si>
    <t>佛山市南海长进塑料制罐有限公司新厂区-办公楼1、厂房一、厂房二、厂房三、厂房四、厂房五</t>
  </si>
  <si>
    <t>佛山市南海区狮山镇罗洞村罗一股份合作经济社;佛山市南海区狮山镇罗洞村罗二股份合作经济社</t>
  </si>
  <si>
    <t>广东筑天厦工程有限公司</t>
  </si>
  <si>
    <t>白工13535876682</t>
  </si>
  <si>
    <t>广东顺业石油化工建设监理有限公司</t>
  </si>
  <si>
    <t>广佛新世界庄园盛璟1-12栋</t>
  </si>
  <si>
    <t>廖凯18874855818</t>
  </si>
  <si>
    <t>厂房1，厂房2</t>
  </si>
  <si>
    <t>钟路玉</t>
  </si>
  <si>
    <t xml:space="preserve">广东三匠建设工程有限公司 </t>
  </si>
  <si>
    <t>覃富标：15813477439</t>
  </si>
  <si>
    <t>精密机械设备制造厂区</t>
  </si>
  <si>
    <t>佛山市南海区狮山镇狮中村白藤股份合作经济社</t>
  </si>
  <si>
    <t>成军18575750656</t>
  </si>
  <si>
    <t>孔干斌13189685051</t>
  </si>
  <si>
    <t>佛山市南海区狮山镇石泉村厂房</t>
  </si>
  <si>
    <t>佛山市南海区狮山镇石泉村铁坑暨股份经济合作社</t>
  </si>
  <si>
    <t>广东生辉建设工程有限公司</t>
  </si>
  <si>
    <t>沈伟添/18088830088</t>
  </si>
  <si>
    <t>佛山市中允建设管理有限公司</t>
  </si>
  <si>
    <t>佛山市毅佳实业有限公司六号车间、九号车间</t>
  </si>
  <si>
    <t>3层</t>
  </si>
  <si>
    <t>黄伟强</t>
  </si>
  <si>
    <t>陈永泳13923176493</t>
  </si>
  <si>
    <t>（张泽炘;张桂英）住宅</t>
  </si>
  <si>
    <t>主体装修</t>
  </si>
  <si>
    <t>张泽炘;张桂英</t>
  </si>
  <si>
    <t>广东华辉建设有限公司</t>
  </si>
  <si>
    <t>陈根韶/13802469538</t>
  </si>
  <si>
    <t>北京同仁堂佛山连锁药店有限责任公司总部基地建设项目科研用房</t>
  </si>
  <si>
    <t>基础完成</t>
  </si>
  <si>
    <t>北京同仁堂佛山连锁药店有限责任公司</t>
  </si>
  <si>
    <t>吴伟伦15011649750</t>
  </si>
  <si>
    <t>戴绮缎13927285353</t>
  </si>
  <si>
    <t>广东大同建工顾问有限公司</t>
  </si>
  <si>
    <t>(广东电缆企业集团大沥有限公司)宿舍3</t>
  </si>
  <si>
    <t>广东电缆企业集团大沥有限公司</t>
  </si>
  <si>
    <t>侯树营
13420899748</t>
  </si>
  <si>
    <t>广东轻工职业技术学院南海校区</t>
  </si>
  <si>
    <t>广东省第一建筑工程有限公司</t>
  </si>
  <si>
    <t>广东建设工程监理有限公司</t>
  </si>
  <si>
    <t>新建综合楼项目</t>
  </si>
  <si>
    <t>广东省公安厅</t>
  </si>
  <si>
    <t>李晓雄
15018362984</t>
  </si>
  <si>
    <t>怡翠健康产业中心-北区</t>
  </si>
  <si>
    <t>朗肽生物制药股份有限公司</t>
  </si>
  <si>
    <t>卓文昌
15119615328</t>
  </si>
  <si>
    <t>卓锋厂区</t>
  </si>
  <si>
    <t>佛山市南海区狮山镇街边社区凤林股份经济合作社</t>
  </si>
  <si>
    <t>谭毅兴13928616110</t>
  </si>
  <si>
    <t>正盛商业楼</t>
  </si>
  <si>
    <t>佛山市南海区狮山镇罗村经济联合社</t>
  </si>
  <si>
    <t>凌海东13724620820</t>
  </si>
  <si>
    <t>揽业商业楼</t>
  </si>
  <si>
    <t>佛山市南海区狮山镇华涌社区华涌经济联合社</t>
  </si>
  <si>
    <t>辛高明15019612371</t>
  </si>
  <si>
    <t>张小明  13928533747</t>
  </si>
  <si>
    <t>广东国城中企环境科技有限公司废酸废碱废渣综合利用项目</t>
  </si>
  <si>
    <t>佛山市南海区狮山镇塘头村塘北股份合作经济社</t>
  </si>
  <si>
    <t>张国聪，13702427942</t>
  </si>
  <si>
    <t>中科经纬工程技术有限公司</t>
  </si>
  <si>
    <t>南海区北村水系流域水环境综合治理项目（大榄涌水系）EPC</t>
  </si>
  <si>
    <t>佛山市南海区水利投资建设有限公司</t>
  </si>
  <si>
    <t>中国葛洲坝集团股份有限公司</t>
  </si>
  <si>
    <t>李志斌13769188747</t>
  </si>
  <si>
    <t>熊细明13702563722（官窑片）</t>
  </si>
  <si>
    <t>佛山市南力工程监理有限公司</t>
  </si>
  <si>
    <t>南海区北村水系流域水环境综合治理项目（松岗河、北村系里水片）EPC</t>
  </si>
  <si>
    <t>管网工程</t>
  </si>
  <si>
    <t>中铁二局集团有限公司</t>
  </si>
  <si>
    <t>何小庆14785420710</t>
  </si>
  <si>
    <t>南海区北村水系流域水环境综合治理项目（大圃水系）EPC</t>
  </si>
  <si>
    <t>王春17771812121</t>
  </si>
  <si>
    <t>广东建咨工程管理有限公司、广东宏茂建设管理有限公司</t>
  </si>
  <si>
    <t>南海区北村水系流域水环境综合治理项目（西隆水系）</t>
  </si>
  <si>
    <t>中铁一局集团有限公司、太平洋建设集团有限公司、佛山市自来水工程有限公司</t>
  </si>
  <si>
    <t>朱改成18655563368</t>
  </si>
  <si>
    <t>厂房一、二（基坑支护、土方工程）基坑工程</t>
  </si>
  <si>
    <t>徐水坤;徐志明</t>
  </si>
  <si>
    <t>广东富泉建设工程有限公司</t>
  </si>
  <si>
    <t>吴河国13802239167</t>
  </si>
  <si>
    <t>综合教学楼</t>
  </si>
  <si>
    <t>地下室</t>
  </si>
  <si>
    <t>广东舞蹈戏剧职业学院</t>
  </si>
  <si>
    <t>广州市第三建筑工程有限公司</t>
  </si>
  <si>
    <t>冯国济13825067184</t>
  </si>
  <si>
    <t>广州龙达工程管理有限公司</t>
  </si>
  <si>
    <t>狮山时利和园区规划(研发车间、28号宿舍、食堂）</t>
  </si>
  <si>
    <t>广东时利和汽车实业集团有限公司</t>
  </si>
  <si>
    <t>关工13826003728</t>
  </si>
  <si>
    <t>狮山时利和园区规划3号车间</t>
  </si>
  <si>
    <t>佛山时利和地毯有限公司</t>
  </si>
  <si>
    <t>深圳洲际建筑装饰集团有限公司</t>
  </si>
  <si>
    <t xml:space="preserve">李工15812330886 </t>
  </si>
  <si>
    <t>狮山虹岭路复线燃气主干管工程（松夏工业大道西南延线至信息大道段）</t>
  </si>
  <si>
    <t>燃气管道安装</t>
  </si>
  <si>
    <t>佛山市南海燃气发展有限公司</t>
  </si>
  <si>
    <t>黑龙江牡安建设集团有限公司</t>
  </si>
  <si>
    <t>戴军18033239783</t>
  </si>
  <si>
    <t>成都万图工程监理有限公司</t>
  </si>
  <si>
    <t>南海区狮山起凤路燃气主干管工程（振兴路至时代公馆段）</t>
  </si>
  <si>
    <t>狮山振兴路燃气主干管工程（官华路至驿园路段）</t>
  </si>
  <si>
    <t>南海区狮山官和路燃气主干管工程（时代公馆至里水交界段）</t>
  </si>
  <si>
    <t>大圃中学扩建工程项目【二阶段（二标段）】教学楼、综合楼（三）、学生宿舍（加建）</t>
  </si>
  <si>
    <t>佛山市南海区狮山镇大圃初级中学</t>
  </si>
  <si>
    <t>佛山市恒华发建设发展有限公司</t>
  </si>
  <si>
    <t>吴泽宁13302565282</t>
  </si>
  <si>
    <t>粤海食品（佛山）有限公司肉品加工项目</t>
  </si>
  <si>
    <t>粤海食品（佛山）有限公司</t>
  </si>
  <si>
    <t>中国化学工程第四建设有限公司</t>
  </si>
  <si>
    <t>谭玲书13925354690</t>
  </si>
  <si>
    <t>成都衡泰工程管理有限责任公司</t>
  </si>
  <si>
    <t>石小综合楼</t>
  </si>
  <si>
    <t>佛山市南海区石门实验小学投资有限公司</t>
  </si>
  <si>
    <t>潘宏均13927210041</t>
  </si>
  <si>
    <t>谭杰维13925901368</t>
  </si>
  <si>
    <t>大圃东方幼儿园</t>
  </si>
  <si>
    <t>佛山市南海区狮山镇颜峰联合经济社</t>
  </si>
  <si>
    <t>孔洁华13425962931</t>
  </si>
  <si>
    <t>佛山展翅项目管理有限公司</t>
  </si>
  <si>
    <t>横岗小学综合楼2号楼工程</t>
  </si>
  <si>
    <t>佛山市南海区狮山镇横岗社区横岗经济联合社</t>
  </si>
  <si>
    <t>佛山市南海建翔建筑工程有限公司</t>
  </si>
  <si>
    <t>冯蛇宝13921709360</t>
  </si>
  <si>
    <t>深圳市中安项目管理有限公司</t>
  </si>
  <si>
    <t>广佛新世界庄园悦山1栋-6栋及7栋配电房</t>
  </si>
  <si>
    <t>熊舜兵13250344345</t>
  </si>
  <si>
    <t>佛山市爱庭电器有限公司——厂房2</t>
  </si>
  <si>
    <t>冼茂忠</t>
  </si>
  <si>
    <t>粤北建设工程有限公司</t>
  </si>
  <si>
    <t>翁友信/15916577095</t>
  </si>
  <si>
    <t>广东药康生命科学研发生产项目</t>
  </si>
  <si>
    <t>广东药康生物科技有限公司</t>
  </si>
  <si>
    <t>李丽娟13249243793</t>
  </si>
  <si>
    <t>广东宏茂建设管理有限公司</t>
  </si>
  <si>
    <t>樵顺嘉宝酒店</t>
  </si>
  <si>
    <t>西樵镇管</t>
  </si>
  <si>
    <t>广东南海珠岛置业有限公司</t>
  </si>
  <si>
    <t>佛山市三水区第一建筑集团有限公司</t>
  </si>
  <si>
    <t>郑德朋13828434348</t>
  </si>
  <si>
    <t>梁定灿
13794080897</t>
  </si>
  <si>
    <t>刘嘉恒
13924555986</t>
  </si>
  <si>
    <t>广东省城规建设监理有限公司</t>
  </si>
  <si>
    <t>生产车间一、生产车间二</t>
  </si>
  <si>
    <t>佛山市申联金属配件有限公司</t>
  </si>
  <si>
    <t>梁庚敏13715446897</t>
  </si>
  <si>
    <t>听音湖美食轩</t>
  </si>
  <si>
    <t>佛山市南海区西樵镇爱国社区杏头股份经济合作社</t>
  </si>
  <si>
    <t>河北建工集团有限责任公司</t>
  </si>
  <si>
    <t>傅嘉堂15800066820</t>
  </si>
  <si>
    <t>方富勇车间一、车间二</t>
  </si>
  <si>
    <t>佛山市南海区西樵镇上金瓯村文南股份经济合作社;佛山市南海区西樵镇上金瓯村渡二股份经济合作社;佛山市南海区西樵镇上金瓯村渡一股份经济合作社</t>
  </si>
  <si>
    <t xml:space="preserve">西樵轻纺城肉菜市场改造工程 </t>
  </si>
  <si>
    <t>佛山市南海区西樵镇官山城区西樵轻纺城翠云街2号</t>
  </si>
  <si>
    <t>何伟成
13809853799</t>
  </si>
  <si>
    <t>樵美楼</t>
  </si>
  <si>
    <t>佛山市樵居美房地产投资有限公司</t>
  </si>
  <si>
    <t>李延强13380209397</t>
  </si>
  <si>
    <t>扩建办公楼、漂染车间</t>
  </si>
  <si>
    <t>佛山市汇豪纺织有限公司</t>
  </si>
  <si>
    <t>湖南佳盛项目管理有限公司</t>
  </si>
  <si>
    <t>佛山市汇牌纺织有限公司-车间九</t>
  </si>
  <si>
    <t>佛山市南海区西樵镇房产管理所</t>
  </si>
  <si>
    <t>唐洪辉15986052375</t>
  </si>
  <si>
    <t>西樵镇樵乐社区丝织二厂宿舍改造工程</t>
  </si>
  <si>
    <t>广东盛领工程管理有限公司</t>
  </si>
  <si>
    <t>西樵镇樵园社区家园小区改造工程</t>
  </si>
  <si>
    <t>西樵镇东碧社区冠南化纤厂宿舍改造工程</t>
  </si>
  <si>
    <t>佛山市汇牌纺织有限公司</t>
  </si>
  <si>
    <t>织造车间六</t>
  </si>
  <si>
    <t>广东亚纺纺织有限公司</t>
  </si>
  <si>
    <t>广东城勘建设工程有限公司</t>
  </si>
  <si>
    <t>覃建升
18676502057</t>
  </si>
  <si>
    <t>简村幼儿园教学楼B</t>
  </si>
  <si>
    <t>佛山市南海区西樵镇简村社区简村股份经济合作社</t>
  </si>
  <si>
    <t>广州原点建设工程有限公司</t>
  </si>
  <si>
    <t>黎绍灿
13902428633</t>
  </si>
  <si>
    <t>佛山市启辉工程管理有限公司</t>
  </si>
  <si>
    <t>110kV山南（基边）变电站</t>
  </si>
  <si>
    <t>广东电网有限责任公司佛山供电局</t>
  </si>
  <si>
    <t>陈工
13925906636</t>
  </si>
  <si>
    <t>广东律诚工程咨询有限公司</t>
  </si>
  <si>
    <t>佛山市南海区新芳华学校教学楼改建工程教学楼二</t>
  </si>
  <si>
    <t>佛山市南海区西樵镇华夏村华夏经济联合社</t>
  </si>
  <si>
    <t>张作良13809813208</t>
  </si>
  <si>
    <t>区岳华
17665621509</t>
  </si>
  <si>
    <t>陆祖彬
13724931249</t>
  </si>
  <si>
    <t>朝富汇大楼</t>
  </si>
  <si>
    <t>佛山市朝富投资有限公司</t>
  </si>
  <si>
    <t>禤锦濠13690126940</t>
  </si>
  <si>
    <t>南海长海发电有限公司燃气－蒸汽联合循环冷热电联产改扩建工程项目</t>
  </si>
  <si>
    <t>主体结构完工进入设备安装阶段</t>
  </si>
  <si>
    <t>中电建湖北电力建设有限公司</t>
  </si>
  <si>
    <t>张明和17714487229</t>
  </si>
  <si>
    <t>北京国电德胜工程项目管理有限公司</t>
  </si>
  <si>
    <t>广东省第二荣军医院荣军康复疗养中心</t>
  </si>
  <si>
    <t>广东省第二荣军医院</t>
  </si>
  <si>
    <t>郑会清13322730093</t>
  </si>
  <si>
    <t>广州穗科建设管理有限公司</t>
  </si>
  <si>
    <t>辉庆达商业楼</t>
  </si>
  <si>
    <t>未动工</t>
  </si>
  <si>
    <t>佛山市南海区西樵镇爱国社区沙涌股份经济合作社</t>
  </si>
  <si>
    <t>叶敬宜13925929042</t>
  </si>
  <si>
    <t>樵弘轩公共租赁住房及辅助用房</t>
  </si>
  <si>
    <t>局部首层</t>
  </si>
  <si>
    <t>佛山市南海区西樵镇樵有资产管理有限公司</t>
  </si>
  <si>
    <t>区永英
13928638565</t>
  </si>
  <si>
    <t>8层</t>
  </si>
  <si>
    <t>梁永淳、梁永佳</t>
  </si>
  <si>
    <t>佛山市皓正建设工程有限公司</t>
  </si>
  <si>
    <t>卢伟聪13928554008</t>
  </si>
  <si>
    <t>广东展诚工程咨询有限公司</t>
  </si>
  <si>
    <t>西樵镇第四小学上金瓯校区（翰林小学）建设工程</t>
  </si>
  <si>
    <t>佛山市南海区西樵镇上金瓯社区上金瓯经济联合社</t>
  </si>
  <si>
    <t>车间5</t>
  </si>
  <si>
    <t>广东昱升个人护理用品股份有限公司</t>
  </si>
  <si>
    <t>广东三匠建设工程有限公司</t>
  </si>
  <si>
    <t>姜金葆
18566005324</t>
  </si>
  <si>
    <t>佛山市南海区西樵镇中心幼儿园新田分园扩建工程综合楼、配电房</t>
  </si>
  <si>
    <t>佛山市南海区西樵镇新田经济联合社</t>
  </si>
  <si>
    <t>刘付新河 
13602797871</t>
  </si>
  <si>
    <t>南海区醒目仔儿童用品有限公司厂房改造项目（车间一）桩基础工程</t>
  </si>
  <si>
    <t>罗桂明</t>
  </si>
  <si>
    <t>陈达生
13827726993</t>
  </si>
  <si>
    <t>云影琼楼与白云楼保育改造工程--开关房、配电房</t>
  </si>
  <si>
    <t>佛山市南海通创有限公司</t>
  </si>
  <si>
    <t>广东樵发建设有限公司、佛山市南海多宝电力电器安装有限公司</t>
  </si>
  <si>
    <t>麦同佳 
13078167102</t>
  </si>
  <si>
    <t>广州万安建设监理有限公司</t>
  </si>
  <si>
    <t>有为馆基坑支护及桩基础工程(桩基础)</t>
  </si>
  <si>
    <t>佛山市南海区有为文化发展有限公司</t>
  </si>
  <si>
    <t>广东龙盛建设工程有限公司</t>
  </si>
  <si>
    <t>杨铮
13751517322</t>
  </si>
  <si>
    <t>啟骏琅逸轩1-4栋、地下室</t>
  </si>
  <si>
    <t>大沥镇管</t>
  </si>
  <si>
    <t>佛山市南国啟骏商业运营管理有限公司</t>
  </si>
  <si>
    <t>彭英发13827739199</t>
  </si>
  <si>
    <t>钟敏达13702656828</t>
  </si>
  <si>
    <t>佛山市南海区展翅建设工程监理有限公司</t>
  </si>
  <si>
    <t>西边商业楼</t>
  </si>
  <si>
    <t>佛山市南海区大沥镇凤池村西边股份合作经济社</t>
  </si>
  <si>
    <t>佛山市锦源建筑工程有限公司</t>
  </si>
  <si>
    <t>潘工13535819109</t>
  </si>
  <si>
    <t>何永沃13702448030</t>
  </si>
  <si>
    <t>龙涌商业楼1栋 /龙涌商业楼2栋</t>
  </si>
  <si>
    <t>佛山市南海区大沥镇盐步村龙涌三股份合作经济社</t>
  </si>
  <si>
    <t>佛山市浩锦建筑工程有限公司</t>
  </si>
  <si>
    <t>方工13923170865</t>
  </si>
  <si>
    <t>盐步中心小学墨轩楼建设工程</t>
  </si>
  <si>
    <t>佛山市南海区大沥镇盐步社区盐步经济联合社</t>
  </si>
  <si>
    <t>中建协和建设有限公司</t>
  </si>
  <si>
    <t>贺工18666361816</t>
  </si>
  <si>
    <t>奥丽侬生产中心一 、二</t>
  </si>
  <si>
    <t>四层柱</t>
  </si>
  <si>
    <t>佛山市南海区大沥镇河东村南井二股份合作经济社</t>
  </si>
  <si>
    <t>佛山市南海盐诚建筑工程有限公司</t>
  </si>
  <si>
    <t>汪壮波13425836813</t>
  </si>
  <si>
    <t>佛山市南海区大沥镇联安社区东隅股份经济合作社</t>
  </si>
  <si>
    <t>姚卉妍 18923118668</t>
  </si>
  <si>
    <t>育才楼一</t>
  </si>
  <si>
    <t>佛山市南海区大沥镇盐步社区新城股份经济合作社</t>
  </si>
  <si>
    <t>袁杰豪 13524762198</t>
  </si>
  <si>
    <t>君悦大厦</t>
  </si>
  <si>
    <t>拆除排栅</t>
  </si>
  <si>
    <t>曹锐斌</t>
  </si>
  <si>
    <t>广东电白四建工程有限公司</t>
  </si>
  <si>
    <t>钟展涛 13679507187</t>
  </si>
  <si>
    <t>富临雅亭</t>
  </si>
  <si>
    <t>佛山市南海区大沥镇钟边社区胜南股份经济合作社</t>
  </si>
  <si>
    <t>广东省高州市建筑工程总公司</t>
  </si>
  <si>
    <t>邹燕飞 18927692370</t>
  </si>
  <si>
    <t>横江江心厂房</t>
  </si>
  <si>
    <t>地下室垫层</t>
  </si>
  <si>
    <t>佛山市南海区大沥镇横江社区江心北股份经济合作社</t>
  </si>
  <si>
    <t>叶杰斌 13927270492</t>
  </si>
  <si>
    <t>凤东商业楼</t>
  </si>
  <si>
    <t>五层板</t>
  </si>
  <si>
    <t>佛山市南海区大沥镇凤池社区凤东股份经济合作社</t>
  </si>
  <si>
    <t>吴福德18675173548</t>
  </si>
  <si>
    <t>万禾厂房二</t>
  </si>
  <si>
    <t>邓伟明</t>
  </si>
  <si>
    <t>李学翘 13927718100</t>
  </si>
  <si>
    <t>嘉荟广场-酒店3</t>
  </si>
  <si>
    <t>佛山市南海区大沥镇东秀社区高村股份经济合作社</t>
  </si>
  <si>
    <t>广东中都建筑集团有限公司</t>
  </si>
  <si>
    <t>陈国荣 13590551161</t>
  </si>
  <si>
    <t>和旺商业楼</t>
  </si>
  <si>
    <t>揭工13826263008</t>
  </si>
  <si>
    <t>钟边商业楼</t>
  </si>
  <si>
    <t>佛山市南海区大沥镇钟边社区铁村股份经济 合作社</t>
  </si>
  <si>
    <t>张嘉雄 13907644384</t>
  </si>
  <si>
    <t>无</t>
  </si>
  <si>
    <t>沙溪幼儿园</t>
  </si>
  <si>
    <t>佛山市南海区大沥镇沙溪经济联合社</t>
  </si>
  <si>
    <t>冼伟坚 13726699189</t>
  </si>
  <si>
    <t>华建商服楼</t>
  </si>
  <si>
    <t>佛山市南海区大沥镇水头社区梁边股份经济合作社</t>
  </si>
  <si>
    <t>佛山市铭竣建筑工程有限公司</t>
  </si>
  <si>
    <t>许瑞濠 13612494569</t>
  </si>
  <si>
    <t>茂和商业楼</t>
  </si>
  <si>
    <t>首层结构</t>
  </si>
  <si>
    <t>欧志程 13630027263</t>
  </si>
  <si>
    <t>河西小学宏雅楼建设工程</t>
  </si>
  <si>
    <t>佛山市南海区大沥镇河西社区河西经济联合社</t>
  </si>
  <si>
    <t>汤海浪 13802630981</t>
  </si>
  <si>
    <t>大沥镇沥雄小学建设工程</t>
  </si>
  <si>
    <t>佛山市南海区大沥镇教育发展中心</t>
  </si>
  <si>
    <t>郭锐煊13802468977</t>
  </si>
  <si>
    <t>碧秀商务楼</t>
  </si>
  <si>
    <t>佛山市南海区大沥镇东秀村碧华股份合作经济社</t>
  </si>
  <si>
    <t>殷玉艳13827792802</t>
  </si>
  <si>
    <t>佛山市南海区大沥睿迪恩幼儿园1#2#楼</t>
  </si>
  <si>
    <t>佛山市南海区大沥镇联滘社区联滘股份经济合作联合社</t>
  </si>
  <si>
    <t>佛山市沥桂建筑工程有限公司</t>
  </si>
  <si>
    <t>冯大国13423531949</t>
  </si>
  <si>
    <t>宇森口腔医疗器械新建项目车间一、车间二</t>
  </si>
  <si>
    <t>佛山市宇森医疗器械有限公司</t>
  </si>
  <si>
    <t xml:space="preserve"> 佛山市南海区里水镇旗峰初级中学新建生活楼工程项目</t>
  </si>
  <si>
    <t>打桩</t>
  </si>
  <si>
    <t>佛山市质安工程有限公司</t>
  </si>
  <si>
    <t>广东南力工程建设管理有限公司</t>
  </si>
  <si>
    <t>李工15657972275</t>
  </si>
  <si>
    <t>三堂锦园</t>
  </si>
  <si>
    <t>佛山市悦发房地产开发有限公司</t>
  </si>
  <si>
    <t>浙江昇阳基业建设有限公司</t>
  </si>
  <si>
    <t>俞经理15888947401</t>
  </si>
  <si>
    <t>白沙小学扩建工程</t>
  </si>
  <si>
    <t>佛山市南海区大沥镇白沙社区白沙经济联合社</t>
  </si>
  <si>
    <t>范桂潮13927722441</t>
  </si>
  <si>
    <t>广东鼎建工程咨询监理有限公司</t>
  </si>
  <si>
    <t>长庚金属制品厂生产车间A</t>
  </si>
  <si>
    <t>仇浩良、仇讯良</t>
  </si>
  <si>
    <t>3#厂房</t>
  </si>
  <si>
    <t>佛山市本嘉新材料科技有限公司</t>
  </si>
  <si>
    <t>宾坤全
19820662501</t>
  </si>
  <si>
    <t>佛山市南海区卫生职业学校标准天津运动场工程</t>
  </si>
  <si>
    <t>佛山市南海区卫生职业技术学校</t>
  </si>
  <si>
    <t>广东睿安建设有限公司</t>
  </si>
  <si>
    <t>庄少杰
13612346725</t>
  </si>
  <si>
    <t>谭春儿车间A</t>
  </si>
  <si>
    <t>佛山市南海区狮山镇上柏经济联合社;佛山市南海区上柏物业有限公司</t>
  </si>
  <si>
    <t>广东怡海建设有限公司</t>
  </si>
  <si>
    <t>嘉兴学校学生宿舍楼</t>
  </si>
  <si>
    <t>佛山市南海区狮山镇塘头社区居民委员会</t>
  </si>
  <si>
    <t>海逸文聚轩</t>
  </si>
  <si>
    <t>2022年南海区房屋市政工地返岗情况、核酸检测和新冠病毒疫苗接种工作进展表</t>
  </si>
  <si>
    <t>工地数量</t>
  </si>
  <si>
    <t>提前
介入</t>
  </si>
  <si>
    <t>返岗人员是否均持有48小时核酸阴性证明</t>
  </si>
  <si>
    <t>合计</t>
  </si>
  <si>
    <t>自8月以来开展在建工地疫情防控工作督导检查情况表格</t>
  </si>
  <si>
    <t>组建督导小组</t>
  </si>
  <si>
    <t>检查人员（人次）</t>
  </si>
  <si>
    <t>检查工程项目（项次）</t>
  </si>
  <si>
    <t>整改通知书（份）</t>
  </si>
  <si>
    <t>发现整改问题（个）</t>
  </si>
  <si>
    <t>填报时间</t>
  </si>
  <si>
    <t>质监站</t>
  </si>
  <si>
    <t>2021.12.02</t>
  </si>
  <si>
    <t>（其中32份为停工）</t>
  </si>
  <si>
    <t>2022.01.21</t>
  </si>
  <si>
    <t>(其中停工4份）</t>
  </si>
  <si>
    <t>2021.11.18</t>
  </si>
  <si>
    <t>2022.1.7</t>
  </si>
  <si>
    <t>2021.10.15</t>
  </si>
  <si>
    <t>2022.1.13</t>
  </si>
  <si>
    <t>（其中11份为停工，13份为整改）</t>
  </si>
  <si>
    <t>2021.8.27</t>
  </si>
  <si>
    <t xml:space="preserve">南海区重点企业复工复产情况统计表（建筑业）   </t>
  </si>
  <si>
    <t>始发地（有来自以下地区的填写，无则不填写）</t>
  </si>
  <si>
    <t>类别</t>
  </si>
  <si>
    <t>总数</t>
  </si>
  <si>
    <t>镇（街道）</t>
  </si>
  <si>
    <t>项目总数</t>
  </si>
  <si>
    <t>累计复工项目数</t>
  </si>
  <si>
    <t>复工率</t>
  </si>
  <si>
    <t>应返岗员工总数</t>
  </si>
  <si>
    <t>返岗人数</t>
  </si>
  <si>
    <t>返岗率</t>
  </si>
  <si>
    <t>春节前在岗参建人员总数</t>
  </si>
  <si>
    <t>已返岗参建人员总数</t>
  </si>
  <si>
    <t>3月6日至3月12日来粤人数</t>
  </si>
  <si>
    <t>3月13日以后来粤人数</t>
  </si>
  <si>
    <t>河北</t>
  </si>
  <si>
    <t>吉林</t>
  </si>
  <si>
    <t>黑龙江</t>
  </si>
  <si>
    <t>上海</t>
  </si>
  <si>
    <t>北京</t>
  </si>
  <si>
    <t>山西</t>
  </si>
  <si>
    <t>房屋市政工程项目</t>
  </si>
  <si>
    <t>水利工程项目</t>
  </si>
  <si>
    <t xml:space="preserve"> 填报日期：    月    日</t>
  </si>
  <si>
    <t>供水、污水工程项目</t>
  </si>
  <si>
    <t>区住建水利局合计</t>
  </si>
  <si>
    <t>附件2</t>
  </si>
  <si>
    <r>
      <rPr>
        <u/>
        <sz val="20"/>
        <color rgb="FF000000"/>
        <rFont val="方正小标宋简体"/>
        <charset val="134"/>
      </rPr>
      <t xml:space="preserve">            </t>
    </r>
    <r>
      <rPr>
        <sz val="20"/>
        <color rgb="FF000000"/>
        <rFont val="方正小标宋简体"/>
        <charset val="134"/>
      </rPr>
      <t>(××区××单位)新冠病毒疫苗接种工作进展</t>
    </r>
  </si>
  <si>
    <t>近期已测核酸人数</t>
  </si>
  <si>
    <t>疫情防控工作情况（每周四下班前填报）</t>
  </si>
  <si>
    <t>填报日期</t>
  </si>
  <si>
    <t>报建项目数</t>
  </si>
  <si>
    <t>提前介入项目数</t>
  </si>
  <si>
    <t>疫苗接种重要工作进展</t>
  </si>
  <si>
    <t>疫苗接种信息统计（人）</t>
  </si>
  <si>
    <t>系统类别</t>
  </si>
  <si>
    <t>应接种</t>
  </si>
  <si>
    <t>已接种</t>
  </si>
  <si>
    <t>只完成第1剂</t>
  </si>
  <si>
    <t>房屋市政工地</t>
  </si>
  <si>
    <t>水利工程</t>
  </si>
  <si>
    <t>污水工程项目</t>
  </si>
  <si>
    <t>供水工程项目</t>
  </si>
  <si>
    <t>区交通局</t>
  </si>
  <si>
    <r>
      <rPr>
        <sz val="11"/>
        <color rgb="FF000000"/>
        <rFont val="宋体"/>
        <charset val="134"/>
        <scheme val="minor"/>
      </rPr>
      <t>一是加强人员流动管理，非必要不出行，加强工地封闭管理，落实省市局疫情防控措施；</t>
    </r>
    <r>
      <rPr>
        <sz val="11"/>
        <color rgb="FF000000"/>
        <rFont val="宋体"/>
        <charset val="134"/>
        <scheme val="minor"/>
      </rPr>
      <t xml:space="preserve">
</t>
    </r>
    <r>
      <rPr>
        <sz val="11"/>
        <color rgb="FF000000"/>
        <rFont val="宋体"/>
        <charset val="134"/>
        <scheme val="minor"/>
      </rPr>
      <t>二是合理规范使用口罩，人员密集区，会议场所、工地食堂规范佩戴口罩；</t>
    </r>
    <r>
      <rPr>
        <sz val="11"/>
        <color rgb="FF000000"/>
        <rFont val="宋体"/>
        <charset val="134"/>
        <scheme val="minor"/>
      </rPr>
      <t xml:space="preserve">
</t>
    </r>
    <r>
      <rPr>
        <sz val="11"/>
        <color rgb="FF000000"/>
        <rFont val="宋体"/>
        <charset val="134"/>
        <scheme val="minor"/>
      </rPr>
      <t>三是严格控制各种大型会议，控制人数，非必要不组织大型会议，确需组织按要求做呀防控措施；</t>
    </r>
    <r>
      <rPr>
        <sz val="11"/>
        <color rgb="FF000000"/>
        <rFont val="宋体"/>
        <charset val="134"/>
        <scheme val="minor"/>
      </rPr>
      <t xml:space="preserve">
</t>
    </r>
    <r>
      <rPr>
        <sz val="11"/>
        <color rgb="FF000000"/>
        <rFont val="宋体"/>
        <charset val="134"/>
        <scheme val="minor"/>
      </rPr>
      <t>四是落实疫苗接种，严格按照应接尽接，落实各参建单位（建设、设计、施工、监理）管理人员和工人接种工作</t>
    </r>
  </si>
  <si>
    <t>2021.06.03</t>
  </si>
  <si>
    <r>
      <rPr>
        <sz val="14"/>
        <color rgb="FF000000"/>
        <rFont val="仿宋_GB2312"/>
        <charset val="134"/>
      </rPr>
      <t>合</t>
    </r>
    <r>
      <rPr>
        <sz val="14"/>
        <color rgb="FF000000"/>
        <rFont val="仿宋_GB2312"/>
        <charset val="134"/>
      </rPr>
      <t xml:space="preserve">  </t>
    </r>
    <r>
      <rPr>
        <sz val="14"/>
        <color rgb="FF000000"/>
        <rFont val="仿宋_GB2312"/>
        <charset val="134"/>
      </rPr>
      <t>计</t>
    </r>
  </si>
  <si>
    <r>
      <rPr>
        <sz val="11"/>
        <color rgb="FF000000"/>
        <rFont val="仿宋_GB2312"/>
        <charset val="134"/>
      </rPr>
      <t xml:space="preserve">    </t>
    </r>
    <r>
      <rPr>
        <sz val="11"/>
        <color rgb="FF000000"/>
        <rFont val="仿宋_GB2312"/>
        <charset val="134"/>
      </rPr>
      <t>备注：1.“疫苗接种重要工作进展”栏可合并，填写上周五至本周四重要工作进展情况；</t>
    </r>
    <r>
      <rPr>
        <sz val="11"/>
        <color rgb="FF000000"/>
        <rFont val="仿宋_GB2312"/>
        <charset val="134"/>
      </rPr>
      <t xml:space="preserve">
</t>
    </r>
    <r>
      <rPr>
        <sz val="11"/>
        <color rgb="FF000000"/>
        <rFont val="仿宋_GB2312"/>
        <charset val="134"/>
      </rPr>
      <t xml:space="preserve">          </t>
    </r>
    <r>
      <rPr>
        <sz val="11"/>
        <color rgb="FF000000"/>
        <rFont val="仿宋_GB2312"/>
        <charset val="134"/>
      </rPr>
      <t>2.“疫苗接种信息统计”下各栏填写填表当天累计人数；</t>
    </r>
    <r>
      <rPr>
        <sz val="11"/>
        <color rgb="FF000000"/>
        <rFont val="仿宋_GB2312"/>
        <charset val="134"/>
      </rPr>
      <t xml:space="preserve">
</t>
    </r>
    <r>
      <rPr>
        <sz val="11"/>
        <color rgb="FF000000"/>
        <rFont val="仿宋_GB2312"/>
        <charset val="134"/>
      </rPr>
      <t xml:space="preserve">          </t>
    </r>
    <r>
      <rPr>
        <sz val="11"/>
        <color rgb="FF000000"/>
        <rFont val="仿宋_GB2312"/>
        <charset val="134"/>
      </rPr>
      <t>3.请于每周四上午9时前将本表加盖公章后扫描为PDF格式，连同可编辑电子表格一并发至fszjrsk@fszj.foshan.gov.cn或市住建局林琼凤同志粤政易账号。</t>
    </r>
  </si>
  <si>
    <r>
      <rPr>
        <sz val="14"/>
        <color rgb="FF000000"/>
        <rFont val="仿宋_GB2312"/>
        <charset val="134"/>
      </rPr>
      <t xml:space="preserve">    </t>
    </r>
    <r>
      <rPr>
        <sz val="14"/>
        <color rgb="FF000000"/>
        <rFont val="仿宋_GB2312"/>
        <charset val="134"/>
      </rPr>
      <t>填报人：</t>
    </r>
  </si>
  <si>
    <t>手机：</t>
  </si>
  <si>
    <r>
      <rPr>
        <sz val="14"/>
        <color rgb="FF000000"/>
        <rFont val="仿宋_GB2312"/>
        <charset val="134"/>
      </rPr>
      <t>填报日期：</t>
    </r>
    <r>
      <rPr>
        <sz val="14"/>
        <color rgb="FF000000"/>
        <rFont val="仿宋_GB2312"/>
        <charset val="134"/>
      </rPr>
      <t xml:space="preserve">    </t>
    </r>
    <r>
      <rPr>
        <sz val="14"/>
        <color rgb="FF000000"/>
        <rFont val="仿宋_GB2312"/>
        <charset val="134"/>
      </rPr>
      <t>年</t>
    </r>
    <r>
      <rPr>
        <sz val="14"/>
        <color rgb="FF000000"/>
        <rFont val="仿宋_GB2312"/>
        <charset val="134"/>
      </rPr>
      <t xml:space="preserve">   </t>
    </r>
    <r>
      <rPr>
        <sz val="14"/>
        <color rgb="FF000000"/>
        <rFont val="仿宋_GB2312"/>
        <charset val="134"/>
      </rPr>
      <t>月</t>
    </r>
    <r>
      <rPr>
        <sz val="14"/>
        <color rgb="FF000000"/>
        <rFont val="仿宋_GB2312"/>
        <charset val="134"/>
      </rPr>
      <t xml:space="preserve">   </t>
    </r>
    <r>
      <rPr>
        <sz val="14"/>
        <color rgb="FF000000"/>
        <rFont val="仿宋_GB2312"/>
        <charset val="134"/>
      </rPr>
      <t>日</t>
    </r>
  </si>
  <si>
    <t>说明：</t>
  </si>
  <si>
    <t xml:space="preserve"> </t>
  </si>
  <si>
    <t xml:space="preserve"> 填报日期：2月23日</t>
  </si>
  <si>
    <t>区交通运输局监管工地项目</t>
  </si>
  <si>
    <t>附件3</t>
  </si>
  <si>
    <t>建设工地项目</t>
  </si>
  <si>
    <t>建筑业企业</t>
  </si>
  <si>
    <t xml:space="preserve"> 填报日期： 2 月 22日</t>
  </si>
  <si>
    <t>房地产销售中心</t>
  </si>
  <si>
    <t xml:space="preserve"> 填报日期：    2月   22日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</si>
</sst>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yyyy&quot;年&quot;m&quot;月&quot;d&quot;日&quot;;@"/>
  </numFmts>
  <fonts count="7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4"/>
      <color rgb="FF000000"/>
      <name val="黑体"/>
      <charset val="134"/>
    </font>
    <font>
      <sz val="11"/>
      <color rgb="FF000000"/>
      <name val="宋体"/>
      <charset val="134"/>
      <scheme val="minor"/>
    </font>
    <font>
      <u/>
      <sz val="20"/>
      <color rgb="FF000000"/>
      <name val="方正小标宋简体"/>
      <charset val="134"/>
    </font>
    <font>
      <sz val="14"/>
      <color rgb="FF000000"/>
      <name val="仿宋_GB2312"/>
      <charset val="134"/>
    </font>
    <font>
      <sz val="14"/>
      <color rgb="FF000000"/>
      <name val="宋体"/>
      <charset val="134"/>
    </font>
    <font>
      <sz val="14"/>
      <color rgb="FF000000"/>
      <name val="宋体"/>
      <charset val="134"/>
      <scheme val="minor"/>
    </font>
    <font>
      <sz val="11"/>
      <color rgb="FF000000"/>
      <name val="仿宋_GB2312"/>
      <charset val="134"/>
    </font>
    <font>
      <sz val="14"/>
      <color rgb="FF000000"/>
      <name val="楷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黑体"/>
      <charset val="134"/>
    </font>
    <font>
      <sz val="16"/>
      <color theme="1"/>
      <name val="楷体_GB2312"/>
      <charset val="134"/>
    </font>
    <font>
      <sz val="11"/>
      <color rgb="FF000000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11"/>
      <color rgb="FF000000"/>
      <name val="黑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color rgb="FF5B9BD5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rgb="FF000000"/>
      <name val="方正小标宋简体"/>
      <charset val="134"/>
    </font>
    <font>
      <b/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2"/>
      <name val="宋体"/>
      <charset val="134"/>
    </font>
    <font>
      <sz val="10"/>
      <color rgb="FF000000"/>
      <name val="方正小标宋简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黑体"/>
      <charset val="134"/>
    </font>
    <font>
      <sz val="20"/>
      <color rgb="FF000000"/>
      <name val="宋体"/>
      <charset val="134"/>
    </font>
    <font>
      <sz val="22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color rgb="FF417FF9"/>
      <name val="宋体"/>
      <charset val="134"/>
      <scheme val="minor"/>
    </font>
    <font>
      <sz val="18"/>
      <name val="宋体"/>
      <charset val="134"/>
      <scheme val="minor"/>
    </font>
    <font>
      <sz val="18"/>
      <name val="仿宋_GB2312"/>
      <charset val="134"/>
    </font>
    <font>
      <sz val="18"/>
      <name val="宋体"/>
      <charset val="134"/>
    </font>
    <font>
      <sz val="11"/>
      <name val="仿宋_GB2312"/>
      <charset val="134"/>
    </font>
    <font>
      <sz val="11"/>
      <name val="微软雅黑"/>
      <charset val="134"/>
    </font>
    <font>
      <sz val="18"/>
      <name val="Microsoft YaHei UI"/>
      <charset val="134"/>
    </font>
    <font>
      <sz val="11"/>
      <name val="Microsoft YaHei UI"/>
      <charset val="134"/>
    </font>
    <font>
      <sz val="14"/>
      <name val="宋体"/>
      <charset val="134"/>
      <scheme val="minor"/>
    </font>
    <font>
      <sz val="11"/>
      <name val="SimSun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sz val="20"/>
      <color rgb="FF000000"/>
      <name val="方正小标宋简体"/>
      <charset val="134"/>
    </font>
    <font>
      <b/>
      <sz val="11"/>
      <color rgb="FFFF0000"/>
      <name val="黑体"/>
      <charset val="134"/>
    </font>
    <font>
      <sz val="11"/>
      <name val="Times New Roman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9" fillId="1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3" fillId="0" borderId="0" applyNumberFormat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27" borderId="21" applyNumberFormat="0" applyFont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5" fillId="14" borderId="18" applyNumberFormat="0" applyAlignment="0" applyProtection="0">
      <alignment vertical="center"/>
    </xf>
    <xf numFmtId="0" fontId="60" fillId="14" borderId="16" applyNumberFormat="0" applyAlignment="0" applyProtection="0">
      <alignment vertical="center"/>
    </xf>
    <xf numFmtId="0" fontId="70" fillId="26" borderId="20" applyNumberFormat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>
      <alignment vertical="center"/>
      <protection locked="0"/>
    </xf>
    <xf numFmtId="0" fontId="54" fillId="28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71" fillId="0" borderId="0">
      <alignment vertical="center"/>
    </xf>
    <xf numFmtId="0" fontId="62" fillId="32" borderId="0" applyNumberFormat="0" applyBorder="0" applyAlignment="0" applyProtection="0">
      <alignment vertical="center"/>
    </xf>
    <xf numFmtId="0" fontId="6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3" fillId="0" borderId="0" applyNumberFormat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0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0" fontId="1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Protection="1">
      <alignment vertical="center"/>
      <protection locked="0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vertical="center" wrapText="1"/>
    </xf>
    <xf numFmtId="0" fontId="7" fillId="4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6" fillId="0" borderId="5" xfId="0" applyFont="1" applyBorder="1">
      <alignment vertical="center"/>
    </xf>
    <xf numFmtId="0" fontId="16" fillId="0" borderId="0" xfId="0" applyFont="1">
      <alignment vertical="center"/>
    </xf>
    <xf numFmtId="14" fontId="0" fillId="0" borderId="5" xfId="0" applyNumberFormat="1" applyBorder="1">
      <alignment vertical="center"/>
    </xf>
    <xf numFmtId="0" fontId="13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10" fontId="19" fillId="2" borderId="4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3" fillId="5" borderId="0" xfId="0" applyFont="1" applyFill="1">
      <alignment vertical="center"/>
    </xf>
    <xf numFmtId="0" fontId="13" fillId="5" borderId="0" xfId="0" applyFont="1" applyFill="1" applyAlignment="1">
      <alignment horizontal="center" vertical="center"/>
    </xf>
    <xf numFmtId="0" fontId="0" fillId="5" borderId="0" xfId="0" applyFont="1" applyFill="1">
      <alignment vertical="center"/>
    </xf>
    <xf numFmtId="0" fontId="20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5" borderId="0" xfId="0" applyFont="1" applyFill="1" applyProtection="1">
      <alignment vertical="center"/>
      <protection locked="0"/>
    </xf>
    <xf numFmtId="0" fontId="20" fillId="6" borderId="0" xfId="0" applyFont="1" applyFill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176" fontId="5" fillId="5" borderId="0" xfId="0" applyNumberFormat="1" applyFont="1" applyFill="1" applyAlignment="1">
      <alignment horizontal="center" vertical="center" wrapText="1"/>
    </xf>
    <xf numFmtId="10" fontId="5" fillId="5" borderId="0" xfId="0" applyNumberFormat="1" applyFont="1" applyFill="1" applyAlignment="1">
      <alignment horizontal="center" vertical="center" wrapText="1"/>
    </xf>
    <xf numFmtId="0" fontId="5" fillId="5" borderId="0" xfId="0" applyNumberFormat="1" applyFont="1" applyFill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30" fillId="0" borderId="4" xfId="0" applyNumberFormat="1" applyFont="1" applyFill="1" applyBorder="1" applyAlignment="1">
      <alignment horizontal="center" vertical="center" wrapText="1"/>
    </xf>
    <xf numFmtId="49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0" xfId="0" applyFont="1" applyFill="1" applyAlignment="1">
      <alignment horizontal="center" vertical="center" wrapText="1"/>
    </xf>
    <xf numFmtId="176" fontId="26" fillId="5" borderId="0" xfId="0" applyNumberFormat="1" applyFont="1" applyFill="1" applyAlignment="1">
      <alignment horizontal="center" vertical="center" wrapText="1"/>
    </xf>
    <xf numFmtId="176" fontId="19" fillId="5" borderId="5" xfId="0" applyNumberFormat="1" applyFont="1" applyFill="1" applyBorder="1" applyAlignment="1">
      <alignment horizontal="center" vertical="center" wrapText="1"/>
    </xf>
    <xf numFmtId="176" fontId="19" fillId="5" borderId="6" xfId="0" applyNumberFormat="1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33" fillId="0" borderId="4" xfId="0" applyNumberFormat="1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26" fillId="5" borderId="0" xfId="0" applyNumberFormat="1" applyFont="1" applyFill="1" applyAlignment="1">
      <alignment horizontal="center" vertical="center" wrapText="1"/>
    </xf>
    <xf numFmtId="0" fontId="26" fillId="5" borderId="0" xfId="0" applyNumberFormat="1" applyFont="1" applyFill="1" applyAlignment="1">
      <alignment horizontal="center" vertical="center" wrapText="1"/>
    </xf>
    <xf numFmtId="176" fontId="19" fillId="5" borderId="4" xfId="0" applyNumberFormat="1" applyFont="1" applyFill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 wrapText="1"/>
    </xf>
    <xf numFmtId="10" fontId="19" fillId="0" borderId="11" xfId="0" applyNumberFormat="1" applyFont="1" applyFill="1" applyBorder="1" applyAlignment="1">
      <alignment horizontal="center" vertical="center" wrapText="1"/>
    </xf>
    <xf numFmtId="176" fontId="19" fillId="0" borderId="6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center" vertical="center" wrapText="1"/>
    </xf>
    <xf numFmtId="10" fontId="19" fillId="0" borderId="8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176" fontId="19" fillId="0" borderId="8" xfId="0" applyNumberFormat="1" applyFont="1" applyFill="1" applyBorder="1" applyAlignment="1">
      <alignment horizontal="center" vertical="center" wrapText="1"/>
    </xf>
    <xf numFmtId="10" fontId="33" fillId="0" borderId="4" xfId="0" applyNumberFormat="1" applyFont="1" applyFill="1" applyBorder="1" applyAlignment="1">
      <alignment horizontal="center" vertical="center" wrapText="1"/>
    </xf>
    <xf numFmtId="176" fontId="31" fillId="0" borderId="4" xfId="0" applyNumberFormat="1" applyFont="1" applyFill="1" applyBorder="1" applyAlignment="1">
      <alignment horizontal="center" vertical="center" wrapText="1"/>
    </xf>
    <xf numFmtId="176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33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35" fillId="0" borderId="5" xfId="0" applyNumberFormat="1" applyFont="1" applyFill="1" applyBorder="1" applyAlignment="1">
      <alignment horizontal="center" vertical="center" wrapText="1"/>
    </xf>
    <xf numFmtId="176" fontId="35" fillId="0" borderId="8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>
      <alignment vertical="center"/>
    </xf>
    <xf numFmtId="0" fontId="5" fillId="5" borderId="0" xfId="0" applyNumberFormat="1" applyFont="1" applyFill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NumberFormat="1" applyFont="1" applyFill="1">
      <alignment vertical="center"/>
    </xf>
    <xf numFmtId="9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31" fillId="0" borderId="4" xfId="0" applyNumberFormat="1" applyFont="1" applyFill="1" applyBorder="1" applyAlignment="1">
      <alignment horizontal="center" vertical="center" wrapText="1"/>
    </xf>
    <xf numFmtId="10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176" fontId="34" fillId="0" borderId="4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1" fillId="0" borderId="4" xfId="0" applyNumberFormat="1" applyFont="1" applyFill="1" applyBorder="1" applyAlignment="1" applyProtection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176" fontId="34" fillId="0" borderId="4" xfId="0" applyNumberFormat="1" applyFont="1" applyFill="1" applyBorder="1" applyAlignment="1">
      <alignment horizontal="center" vertical="center" wrapText="1"/>
    </xf>
    <xf numFmtId="0" fontId="24" fillId="5" borderId="0" xfId="0" applyNumberFormat="1" applyFont="1" applyFill="1">
      <alignment vertical="center"/>
    </xf>
    <xf numFmtId="0" fontId="22" fillId="5" borderId="0" xfId="0" applyNumberFormat="1" applyFont="1" applyFill="1" applyAlignment="1">
      <alignment vertical="center" wrapText="1"/>
    </xf>
    <xf numFmtId="0" fontId="40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>
      <alignment vertical="center"/>
    </xf>
    <xf numFmtId="0" fontId="13" fillId="5" borderId="5" xfId="0" applyFont="1" applyFill="1" applyBorder="1">
      <alignment vertical="center"/>
    </xf>
    <xf numFmtId="0" fontId="41" fillId="5" borderId="0" xfId="0" applyFont="1" applyFill="1">
      <alignment vertical="center"/>
    </xf>
    <xf numFmtId="0" fontId="22" fillId="5" borderId="5" xfId="0" applyFont="1" applyFill="1" applyBorder="1" applyAlignment="1">
      <alignment vertical="center" wrapText="1"/>
    </xf>
    <xf numFmtId="0" fontId="41" fillId="5" borderId="0" xfId="0" applyFont="1" applyFill="1" applyAlignment="1">
      <alignment vertical="center" wrapText="1"/>
    </xf>
    <xf numFmtId="0" fontId="42" fillId="0" borderId="4" xfId="0" applyNumberFormat="1" applyFont="1" applyFill="1" applyBorder="1" applyAlignment="1">
      <alignment horizontal="center" vertical="center" wrapText="1"/>
    </xf>
    <xf numFmtId="0" fontId="43" fillId="0" borderId="4" xfId="0" applyNumberFormat="1" applyFont="1" applyFill="1" applyBorder="1" applyAlignment="1">
      <alignment horizontal="center" vertical="center" wrapText="1"/>
    </xf>
    <xf numFmtId="0" fontId="44" fillId="0" borderId="4" xfId="0" applyNumberFormat="1" applyFont="1" applyFill="1" applyBorder="1" applyAlignment="1">
      <alignment horizontal="center" vertical="center" wrapText="1"/>
    </xf>
    <xf numFmtId="0" fontId="42" fillId="0" borderId="4" xfId="0" applyNumberFormat="1" applyFont="1" applyFill="1" applyBorder="1" applyAlignment="1" applyProtection="1">
      <alignment horizontal="center" vertical="center" wrapText="1"/>
    </xf>
    <xf numFmtId="0" fontId="31" fillId="0" borderId="4" xfId="0" applyFont="1" applyFill="1" applyBorder="1" applyAlignment="1" applyProtection="1">
      <alignment horizontal="center" vertical="center" wrapText="1"/>
      <protection locked="0"/>
    </xf>
    <xf numFmtId="176" fontId="42" fillId="0" borderId="4" xfId="0" applyNumberFormat="1" applyFont="1" applyFill="1" applyBorder="1" applyAlignment="1">
      <alignment horizontal="center" vertical="center" wrapText="1"/>
    </xf>
    <xf numFmtId="176" fontId="42" fillId="0" borderId="4" xfId="0" applyNumberFormat="1" applyFont="1" applyFill="1" applyBorder="1" applyAlignment="1" applyProtection="1">
      <alignment horizontal="center" vertical="center" wrapText="1"/>
    </xf>
    <xf numFmtId="0" fontId="4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4" xfId="0" applyNumberFormat="1" applyFont="1" applyFill="1" applyBorder="1" applyAlignment="1">
      <alignment horizontal="center" vertical="center" wrapText="1"/>
    </xf>
    <xf numFmtId="0" fontId="23" fillId="5" borderId="0" xfId="0" applyNumberFormat="1" applyFont="1" applyFill="1">
      <alignment vertical="center"/>
    </xf>
    <xf numFmtId="49" fontId="34" fillId="0" borderId="4" xfId="0" applyNumberFormat="1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 applyProtection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9" fontId="44" fillId="0" borderId="4" xfId="0" applyNumberFormat="1" applyFont="1" applyFill="1" applyBorder="1" applyAlignment="1">
      <alignment horizontal="center" vertical="center" wrapText="1"/>
    </xf>
    <xf numFmtId="9" fontId="29" fillId="0" borderId="4" xfId="0" applyNumberFormat="1" applyFont="1" applyFill="1" applyBorder="1" applyAlignment="1">
      <alignment horizontal="center" vertical="center" wrapText="1"/>
    </xf>
    <xf numFmtId="0" fontId="46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9" fontId="31" fillId="0" borderId="4" xfId="0" applyNumberFormat="1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>
      <alignment horizontal="center" vertical="center" wrapText="1"/>
    </xf>
    <xf numFmtId="9" fontId="33" fillId="0" borderId="4" xfId="0" applyNumberFormat="1" applyFont="1" applyFill="1" applyBorder="1" applyAlignment="1">
      <alignment horizontal="center" vertical="center" wrapText="1"/>
    </xf>
    <xf numFmtId="0" fontId="47" fillId="0" borderId="4" xfId="0" applyNumberFormat="1" applyFont="1" applyFill="1" applyBorder="1" applyAlignment="1">
      <alignment horizontal="center" vertical="center" wrapText="1"/>
    </xf>
    <xf numFmtId="0" fontId="47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39" fillId="0" borderId="4" xfId="0" applyNumberFormat="1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horizontal="center" vertical="center" wrapText="1"/>
    </xf>
    <xf numFmtId="176" fontId="33" fillId="0" borderId="4" xfId="0" applyNumberFormat="1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177" fontId="44" fillId="0" borderId="4" xfId="0" applyNumberFormat="1" applyFont="1" applyFill="1" applyBorder="1" applyAlignment="1">
      <alignment horizontal="center" vertical="center" wrapText="1"/>
    </xf>
    <xf numFmtId="177" fontId="44" fillId="0" borderId="4" xfId="0" applyNumberFormat="1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176" fontId="47" fillId="0" borderId="4" xfId="0" applyNumberFormat="1" applyFont="1" applyFill="1" applyBorder="1" applyAlignment="1">
      <alignment horizontal="center" vertical="center" wrapText="1"/>
    </xf>
    <xf numFmtId="0" fontId="48" fillId="0" borderId="4" xfId="0" applyNumberFormat="1" applyFont="1" applyFill="1" applyBorder="1" applyAlignment="1">
      <alignment horizontal="center" vertical="center" wrapText="1"/>
    </xf>
    <xf numFmtId="176" fontId="4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</xf>
    <xf numFmtId="0" fontId="39" fillId="0" borderId="4" xfId="0" applyNumberFormat="1" applyFont="1" applyFill="1" applyBorder="1" applyAlignment="1">
      <alignment horizontal="center" vertical="center" wrapText="1"/>
    </xf>
    <xf numFmtId="176" fontId="31" fillId="0" borderId="4" xfId="0" applyNumberFormat="1" applyFont="1" applyFill="1" applyBorder="1" applyAlignment="1">
      <alignment horizontal="center" vertical="center" wrapText="1"/>
    </xf>
    <xf numFmtId="176" fontId="44" fillId="0" borderId="4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176" fontId="34" fillId="0" borderId="4" xfId="0" applyNumberFormat="1" applyFont="1" applyFill="1" applyBorder="1" applyAlignment="1">
      <alignment horizontal="center" vertical="center" wrapText="1"/>
    </xf>
    <xf numFmtId="0" fontId="5" fillId="6" borderId="0" xfId="0" applyNumberFormat="1" applyFont="1" applyFill="1">
      <alignment vertical="center"/>
    </xf>
    <xf numFmtId="0" fontId="31" fillId="0" borderId="4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176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 applyProtection="1">
      <alignment horizontal="center" vertical="center" wrapText="1"/>
      <protection locked="0"/>
    </xf>
    <xf numFmtId="0" fontId="49" fillId="0" borderId="4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176" fontId="50" fillId="0" borderId="4" xfId="0" applyNumberFormat="1" applyFont="1" applyFill="1" applyBorder="1" applyAlignment="1">
      <alignment horizontal="center" vertical="center" wrapText="1"/>
    </xf>
    <xf numFmtId="176" fontId="50" fillId="0" borderId="4" xfId="0" applyNumberFormat="1" applyFont="1" applyFill="1" applyBorder="1" applyAlignment="1">
      <alignment horizontal="center" vertical="center" wrapText="1"/>
    </xf>
    <xf numFmtId="0" fontId="5" fillId="7" borderId="0" xfId="0" applyNumberFormat="1" applyFont="1" applyFill="1">
      <alignment vertical="center"/>
    </xf>
    <xf numFmtId="10" fontId="42" fillId="0" borderId="4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37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DbSheet Default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_Sheet1_16" xfId="50"/>
    <cellStyle name="60% - 强调文字颜色 6" xfId="51" builtinId="52"/>
    <cellStyle name="常规 2" xfId="52"/>
    <cellStyle name="常规_Sheet1_2" xfId="53"/>
    <cellStyle name="常规_Sheet1_1" xfId="54"/>
    <cellStyle name="常规_Sheet1_26" xfId="5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customXml" Target="../customXml/item5.xml"/><Relationship Id="rId15" Type="http://schemas.openxmlformats.org/officeDocument/2006/relationships/customXml" Target="../customXml/item4.xml"/><Relationship Id="rId14" Type="http://schemas.openxmlformats.org/officeDocument/2006/relationships/customXml" Target="../customXml/item3.xml"/><Relationship Id="rId13" Type="http://schemas.openxmlformats.org/officeDocument/2006/relationships/customXml" Target="../customXml/item2.xml"/><Relationship Id="rId12" Type="http://schemas.openxmlformats.org/officeDocument/2006/relationships/customXml" Target="../customXml/item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png"/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31</xdr:row>
      <xdr:rowOff>0</xdr:rowOff>
    </xdr:from>
    <xdr:to>
      <xdr:col>2</xdr:col>
      <xdr:colOff>10160</xdr:colOff>
      <xdr:row>31</xdr:row>
      <xdr:rowOff>10160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3425190" y="2140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10160</xdr:colOff>
      <xdr:row>31</xdr:row>
      <xdr:rowOff>19050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3425190" y="2140902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10160</xdr:colOff>
      <xdr:row>31</xdr:row>
      <xdr:rowOff>10160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3425190" y="2140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10160</xdr:colOff>
      <xdr:row>31</xdr:row>
      <xdr:rowOff>10160</xdr:rowOff>
    </xdr:to>
    <xdr:pic>
      <xdr:nvPicPr>
        <xdr:cNvPr id="6" name="图片 5"/>
        <xdr:cNvPicPr>
          <a:picLocks noChangeAspect="1"/>
        </xdr:cNvPicPr>
      </xdr:nvPicPr>
      <xdr:blipFill>
        <a:stretch>
          <a:fillRect/>
        </a:stretch>
      </xdr:blipFill>
      <xdr:spPr>
        <a:xfrm>
          <a:off x="3425190" y="2140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10160</xdr:colOff>
      <xdr:row>31</xdr:row>
      <xdr:rowOff>10160</xdr:rowOff>
    </xdr:to>
    <xdr:pic>
      <xdr:nvPicPr>
        <xdr:cNvPr id="7" name="图片 6"/>
        <xdr:cNvPicPr>
          <a:picLocks noChangeAspect="1"/>
        </xdr:cNvPicPr>
      </xdr:nvPicPr>
      <xdr:blipFill>
        <a:stretch>
          <a:fillRect/>
        </a:stretch>
      </xdr:blipFill>
      <xdr:spPr>
        <a:xfrm>
          <a:off x="3425190" y="2140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10160</xdr:colOff>
      <xdr:row>31</xdr:row>
      <xdr:rowOff>10160</xdr:rowOff>
    </xdr:to>
    <xdr:pic>
      <xdr:nvPicPr>
        <xdr:cNvPr id="8" name="图片 7"/>
        <xdr:cNvPicPr>
          <a:picLocks noChangeAspect="1"/>
        </xdr:cNvPicPr>
      </xdr:nvPicPr>
      <xdr:blipFill>
        <a:stretch>
          <a:fillRect/>
        </a:stretch>
      </xdr:blipFill>
      <xdr:spPr>
        <a:xfrm>
          <a:off x="3425190" y="2140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10160</xdr:colOff>
      <xdr:row>31</xdr:row>
      <xdr:rowOff>10160</xdr:rowOff>
    </xdr:to>
    <xdr:pic>
      <xdr:nvPicPr>
        <xdr:cNvPr id="9" name="图片 8"/>
        <xdr:cNvPicPr>
          <a:picLocks noChangeAspect="1"/>
        </xdr:cNvPicPr>
      </xdr:nvPicPr>
      <xdr:blipFill>
        <a:stretch>
          <a:fillRect/>
        </a:stretch>
      </xdr:blipFill>
      <xdr:spPr>
        <a:xfrm>
          <a:off x="3425190" y="2140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35</xdr:col>
      <xdr:colOff>478155</xdr:colOff>
      <xdr:row>0</xdr:row>
      <xdr:rowOff>635</xdr:rowOff>
    </xdr:from>
    <xdr:to>
      <xdr:col>42</xdr:col>
      <xdr:colOff>466090</xdr:colOff>
      <xdr:row>3</xdr:row>
      <xdr:rowOff>62865</xdr:rowOff>
    </xdr:to>
    <xdr:pic>
      <xdr:nvPicPr>
        <xdr:cNvPr id="11" name="图片 10"/>
        <xdr:cNvPicPr/>
      </xdr:nvPicPr>
      <xdr:blipFill>
        <a:blip r:embed="rId1"/>
        <a:stretch>
          <a:fillRect/>
        </a:stretch>
      </xdr:blipFill>
      <xdr:spPr>
        <a:xfrm>
          <a:off x="38514020" y="635"/>
          <a:ext cx="4788535" cy="1913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5</xdr:row>
      <xdr:rowOff>133350</xdr:rowOff>
    </xdr:to>
    <xdr:pic>
      <xdr:nvPicPr>
        <xdr:cNvPr id="2" name="ID_423F7D1678244E25B9A8511033711E73" descr="upload_825063661"/>
        <xdr:cNvPicPr/>
      </xdr:nvPicPr>
      <xdr:blipFill>
        <a:blip r:embed="rId1"/>
        <a:stretch>
          <a:fillRect/>
        </a:stretch>
      </xdr:blipFill>
      <xdr:spPr>
        <a:xfrm>
          <a:off x="0" y="0"/>
          <a:ext cx="202882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2</xdr:row>
      <xdr:rowOff>19050</xdr:rowOff>
    </xdr:to>
    <xdr:pic>
      <xdr:nvPicPr>
        <xdr:cNvPr id="3" name="ID_A7C0F2B32F5A45C2A9F8B2A8FE967C70" descr="upload_458037169"/>
        <xdr:cNvPicPr/>
      </xdr:nvPicPr>
      <xdr:blipFill>
        <a:blip r:embed="rId2"/>
        <a:stretch>
          <a:fillRect/>
        </a:stretch>
      </xdr:blipFill>
      <xdr:spPr>
        <a:xfrm>
          <a:off x="0" y="0"/>
          <a:ext cx="276225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285750</xdr:colOff>
      <xdr:row>14</xdr:row>
      <xdr:rowOff>38100</xdr:rowOff>
    </xdr:to>
    <xdr:pic>
      <xdr:nvPicPr>
        <xdr:cNvPr id="4" name="ID_62A224C296EA42E0A30D1A9BAE4D95A3" descr="upload_822771766"/>
        <xdr:cNvPicPr/>
      </xdr:nvPicPr>
      <xdr:blipFill>
        <a:blip r:embed="rId3"/>
        <a:stretch>
          <a:fillRect/>
        </a:stretch>
      </xdr:blipFill>
      <xdr:spPr>
        <a:xfrm>
          <a:off x="0" y="0"/>
          <a:ext cx="5772150" cy="243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673735</xdr:colOff>
      <xdr:row>11</xdr:row>
      <xdr:rowOff>36195</xdr:rowOff>
    </xdr:to>
    <xdr:pic>
      <xdr:nvPicPr>
        <xdr:cNvPr id="5" name="ID_A3E63473103449AD923920F74D96C0A1" descr="upload_472880615"/>
        <xdr:cNvPicPr/>
      </xdr:nvPicPr>
      <xdr:blipFill>
        <a:blip r:embed="rId4"/>
        <a:stretch>
          <a:fillRect/>
        </a:stretch>
      </xdr:blipFill>
      <xdr:spPr>
        <a:xfrm>
          <a:off x="0" y="0"/>
          <a:ext cx="4788535" cy="1922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javascript:viewProject('1000001300',2)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J471"/>
  <sheetViews>
    <sheetView tabSelected="1" zoomScale="80" zoomScaleNormal="80" workbookViewId="0">
      <pane ySplit="3" topLeftCell="A432" activePane="bottomLeft" state="frozen"/>
      <selection/>
      <selection pane="bottomLeft" activeCell="O4" sqref="O4"/>
    </sheetView>
  </sheetViews>
  <sheetFormatPr defaultColWidth="9" defaultRowHeight="55.3" customHeight="1"/>
  <cols>
    <col min="1" max="1" width="8.33333333333333" style="81" customWidth="1"/>
    <col min="2" max="2" width="36.6166666666667" style="83" customWidth="1"/>
    <col min="3" max="3" width="7.775" style="81" customWidth="1"/>
    <col min="4" max="4" width="13.5583333333333" style="81" customWidth="1"/>
    <col min="5" max="5" width="7.89166666666667" style="81" customWidth="1"/>
    <col min="6" max="6" width="13.475" style="81" customWidth="1"/>
    <col min="7" max="7" width="17.0166666666667" style="81" customWidth="1"/>
    <col min="8" max="8" width="21.075" style="81" customWidth="1"/>
    <col min="9" max="9" width="21.125" style="84" customWidth="1"/>
    <col min="10" max="10" width="13.1666666666667" style="84" customWidth="1"/>
    <col min="11" max="11" width="14.2583333333333" style="84" customWidth="1"/>
    <col min="12" max="12" width="14.9833333333333" style="84" customWidth="1"/>
    <col min="13" max="13" width="32.1916666666667" style="81" customWidth="1"/>
    <col min="14" max="14" width="13.5916666666667" style="81" customWidth="1"/>
    <col min="15" max="15" width="10.2916666666667" style="85" customWidth="1"/>
    <col min="16" max="16" width="17.1833333333333" style="85" customWidth="1"/>
    <col min="17" max="17" width="11.0916666666667" style="85" customWidth="1"/>
    <col min="18" max="18" width="7.64166666666667" style="85" customWidth="1"/>
    <col min="19" max="19" width="13.9083333333333" style="86" customWidth="1"/>
    <col min="20" max="20" width="13.9083333333333" style="87" customWidth="1"/>
    <col min="21" max="21" width="14.8333333333333" style="87" customWidth="1"/>
    <col min="22" max="22" width="20" style="87" customWidth="1"/>
    <col min="23" max="24" width="9.775" style="85" customWidth="1"/>
    <col min="25" max="25" width="7.775" style="85" customWidth="1"/>
    <col min="26" max="26" width="19.4083333333333" style="85" customWidth="1"/>
    <col min="27" max="27" width="10.4666666666667" style="85" customWidth="1"/>
    <col min="28" max="28" width="14.6916666666667" style="85" customWidth="1"/>
    <col min="29" max="29" width="19.4083333333333" style="85" customWidth="1"/>
    <col min="30" max="30" width="15.3166666666667" style="81" customWidth="1"/>
    <col min="31" max="31" width="12.625" style="81" customWidth="1"/>
    <col min="32" max="16384" width="9" style="81"/>
  </cols>
  <sheetData>
    <row r="1" ht="43.15" customHeight="1" outlineLevel="1" spans="1:30">
      <c r="A1" s="88" t="s">
        <v>0</v>
      </c>
      <c r="B1" s="89"/>
      <c r="C1" s="88"/>
      <c r="D1" s="88"/>
      <c r="E1" s="88"/>
      <c r="F1" s="88"/>
      <c r="G1" s="88"/>
      <c r="H1" s="88"/>
      <c r="I1" s="104"/>
      <c r="J1" s="104"/>
      <c r="K1" s="104"/>
      <c r="L1" s="104"/>
      <c r="M1" s="88"/>
      <c r="N1" s="88"/>
      <c r="O1" s="105"/>
      <c r="P1" s="105"/>
      <c r="Q1" s="105"/>
      <c r="R1" s="105"/>
      <c r="S1" s="115"/>
      <c r="T1" s="116"/>
      <c r="U1" s="116"/>
      <c r="V1" s="116"/>
      <c r="W1" s="105"/>
      <c r="X1" s="105"/>
      <c r="Y1" s="105"/>
      <c r="Z1" s="105"/>
      <c r="AA1" s="105"/>
      <c r="AB1" s="105"/>
      <c r="AC1" s="105"/>
      <c r="AD1" s="88"/>
    </row>
    <row r="2" customHeight="1" outlineLevel="1" spans="1:34">
      <c r="A2" s="90" t="s">
        <v>1</v>
      </c>
      <c r="B2" s="90" t="s">
        <v>2</v>
      </c>
      <c r="C2" s="90" t="s">
        <v>3</v>
      </c>
      <c r="D2" s="90" t="s">
        <v>4</v>
      </c>
      <c r="E2" s="90" t="s">
        <v>5</v>
      </c>
      <c r="F2" s="90" t="s">
        <v>6</v>
      </c>
      <c r="G2" s="91" t="s">
        <v>7</v>
      </c>
      <c r="H2" s="90" t="s">
        <v>8</v>
      </c>
      <c r="I2" s="91" t="s">
        <v>9</v>
      </c>
      <c r="J2" s="91"/>
      <c r="K2" s="91"/>
      <c r="L2" s="91"/>
      <c r="M2" s="90" t="s">
        <v>10</v>
      </c>
      <c r="N2" s="92" t="s">
        <v>11</v>
      </c>
      <c r="O2" s="106" t="s">
        <v>12</v>
      </c>
      <c r="P2" s="107" t="s">
        <v>13</v>
      </c>
      <c r="Q2" s="117" t="s">
        <v>14</v>
      </c>
      <c r="R2" s="118"/>
      <c r="S2" s="119"/>
      <c r="T2" s="119" t="s">
        <v>15</v>
      </c>
      <c r="U2" s="119"/>
      <c r="V2" s="119"/>
      <c r="W2" s="120" t="s">
        <v>16</v>
      </c>
      <c r="X2" s="118"/>
      <c r="Y2" s="118"/>
      <c r="Z2" s="130" t="s">
        <v>17</v>
      </c>
      <c r="AA2" s="131" t="s">
        <v>18</v>
      </c>
      <c r="AB2" s="131" t="s">
        <v>19</v>
      </c>
      <c r="AC2" s="131" t="s">
        <v>20</v>
      </c>
      <c r="AD2" s="90" t="s">
        <v>21</v>
      </c>
      <c r="AF2" s="87"/>
      <c r="AH2" s="87" t="str">
        <f>_xlfn.DISPIMG("ID_A3E63473103449AD923920F74D96C0A1",1)</f>
        <v>=DISPIMG("ID_A3E63473103449AD923920F74D96C0A1",1)</v>
      </c>
    </row>
    <row r="3" ht="47.3" customHeight="1" outlineLevel="1" spans="1:30">
      <c r="A3" s="92"/>
      <c r="B3" s="92"/>
      <c r="C3" s="92"/>
      <c r="D3" s="92"/>
      <c r="E3" s="92"/>
      <c r="F3" s="92"/>
      <c r="G3" s="93"/>
      <c r="H3" s="92"/>
      <c r="I3" s="108" t="s">
        <v>22</v>
      </c>
      <c r="J3" s="108" t="s">
        <v>23</v>
      </c>
      <c r="K3" s="108" t="s">
        <v>24</v>
      </c>
      <c r="L3" s="108" t="s">
        <v>25</v>
      </c>
      <c r="M3" s="92"/>
      <c r="N3" s="108"/>
      <c r="O3" s="109"/>
      <c r="P3" s="110"/>
      <c r="Q3" s="121"/>
      <c r="R3" s="122" t="s">
        <v>26</v>
      </c>
      <c r="S3" s="123" t="s">
        <v>27</v>
      </c>
      <c r="T3" s="124" t="s">
        <v>28</v>
      </c>
      <c r="U3" s="124" t="s">
        <v>29</v>
      </c>
      <c r="V3" s="124" t="s">
        <v>30</v>
      </c>
      <c r="W3" s="125" t="s">
        <v>31</v>
      </c>
      <c r="X3" s="125" t="s">
        <v>32</v>
      </c>
      <c r="Y3" s="132" t="s">
        <v>33</v>
      </c>
      <c r="Z3" s="131"/>
      <c r="AA3" s="133"/>
      <c r="AB3" s="133"/>
      <c r="AC3" s="133"/>
      <c r="AD3" s="92"/>
    </row>
    <row r="4" s="70" customFormat="1" ht="55" customHeight="1" spans="1:35">
      <c r="A4" s="94">
        <f>ROW()-3</f>
        <v>1</v>
      </c>
      <c r="B4" s="95" t="s">
        <v>34</v>
      </c>
      <c r="C4" s="95" t="s">
        <v>35</v>
      </c>
      <c r="D4" s="95" t="s">
        <v>36</v>
      </c>
      <c r="E4" s="95" t="s">
        <v>37</v>
      </c>
      <c r="F4" s="95" t="s">
        <v>38</v>
      </c>
      <c r="G4" s="95" t="s">
        <v>39</v>
      </c>
      <c r="H4" s="95" t="s">
        <v>40</v>
      </c>
      <c r="I4" s="95" t="s">
        <v>41</v>
      </c>
      <c r="J4" s="95" t="s">
        <v>42</v>
      </c>
      <c r="K4" s="95" t="s">
        <v>43</v>
      </c>
      <c r="L4" s="95" t="s">
        <v>44</v>
      </c>
      <c r="M4" s="95" t="s">
        <v>45</v>
      </c>
      <c r="N4" s="95"/>
      <c r="O4" s="111"/>
      <c r="P4" s="111"/>
      <c r="Q4" s="111"/>
      <c r="R4" s="111"/>
      <c r="S4" s="126" t="e">
        <f>R4/Q4</f>
        <v>#DIV/0!</v>
      </c>
      <c r="T4" s="126"/>
      <c r="U4" s="126"/>
      <c r="V4" s="126"/>
      <c r="W4" s="111"/>
      <c r="X4" s="111"/>
      <c r="Y4" s="111"/>
      <c r="Z4" s="111"/>
      <c r="AA4" s="111"/>
      <c r="AB4" s="111"/>
      <c r="AC4" s="111"/>
      <c r="AD4" s="112"/>
      <c r="AE4" s="134"/>
      <c r="AF4" s="134" t="e">
        <f>IF((#REF!+R4+X4)-P4=0,TRUE,FALSE)</f>
        <v>#REF!</v>
      </c>
      <c r="AG4" s="134" t="b">
        <f>IF((P4+W4+Y4)-O4=0,TRUE,FALSE)</f>
        <v>1</v>
      </c>
      <c r="AH4" s="134"/>
      <c r="AI4" s="134"/>
    </row>
    <row r="5" s="70" customFormat="1" ht="55" customHeight="1" spans="1:35">
      <c r="A5" s="94">
        <f t="shared" ref="A5:A14" si="0">ROW()-3</f>
        <v>2</v>
      </c>
      <c r="B5" s="95" t="s">
        <v>46</v>
      </c>
      <c r="C5" s="95" t="s">
        <v>35</v>
      </c>
      <c r="D5" s="95" t="s">
        <v>36</v>
      </c>
      <c r="E5" s="95" t="s">
        <v>37</v>
      </c>
      <c r="F5" s="95" t="s">
        <v>47</v>
      </c>
      <c r="G5" s="95" t="s">
        <v>48</v>
      </c>
      <c r="H5" s="95" t="s">
        <v>49</v>
      </c>
      <c r="I5" s="95" t="s">
        <v>50</v>
      </c>
      <c r="J5" s="95" t="s">
        <v>42</v>
      </c>
      <c r="K5" s="95" t="s">
        <v>43</v>
      </c>
      <c r="L5" s="95" t="s">
        <v>44</v>
      </c>
      <c r="M5" s="95" t="s">
        <v>51</v>
      </c>
      <c r="N5" s="95"/>
      <c r="O5" s="111"/>
      <c r="P5" s="111"/>
      <c r="Q5" s="111"/>
      <c r="R5" s="111"/>
      <c r="S5" s="126" t="e">
        <f>R5/Q5</f>
        <v>#DIV/0!</v>
      </c>
      <c r="T5" s="126"/>
      <c r="U5" s="126"/>
      <c r="V5" s="126"/>
      <c r="W5" s="111"/>
      <c r="X5" s="111"/>
      <c r="Y5" s="111"/>
      <c r="Z5" s="111"/>
      <c r="AA5" s="111"/>
      <c r="AB5" s="111"/>
      <c r="AC5" s="111"/>
      <c r="AD5" s="112"/>
      <c r="AE5" s="134"/>
      <c r="AF5" s="134" t="e">
        <f>IF((#REF!+R5+X5)-P5=0,TRUE,FALSE)</f>
        <v>#REF!</v>
      </c>
      <c r="AG5" s="134" t="b">
        <f t="shared" ref="AG5:AG68" si="1">IF((P5+W5+Y5)-O5=0,TRUE,FALSE)</f>
        <v>1</v>
      </c>
      <c r="AH5" s="134"/>
      <c r="AI5" s="134"/>
    </row>
    <row r="6" s="70" customFormat="1" ht="55" customHeight="1" spans="1:35">
      <c r="A6" s="94">
        <f t="shared" si="0"/>
        <v>3</v>
      </c>
      <c r="B6" s="95" t="s">
        <v>52</v>
      </c>
      <c r="C6" s="95" t="s">
        <v>35</v>
      </c>
      <c r="D6" s="95" t="s">
        <v>36</v>
      </c>
      <c r="E6" s="95" t="s">
        <v>37</v>
      </c>
      <c r="F6" s="95" t="s">
        <v>53</v>
      </c>
      <c r="G6" s="95" t="s">
        <v>54</v>
      </c>
      <c r="H6" s="95" t="s">
        <v>55</v>
      </c>
      <c r="I6" s="95" t="s">
        <v>56</v>
      </c>
      <c r="J6" s="95" t="s">
        <v>42</v>
      </c>
      <c r="K6" s="95" t="s">
        <v>43</v>
      </c>
      <c r="L6" s="95" t="s">
        <v>44</v>
      </c>
      <c r="M6" s="95" t="s">
        <v>57</v>
      </c>
      <c r="N6" s="95"/>
      <c r="O6" s="111"/>
      <c r="P6" s="111"/>
      <c r="Q6" s="111"/>
      <c r="R6" s="111"/>
      <c r="S6" s="126" t="e">
        <f>R6/Q6</f>
        <v>#DIV/0!</v>
      </c>
      <c r="T6" s="126"/>
      <c r="U6" s="126"/>
      <c r="V6" s="126"/>
      <c r="W6" s="111"/>
      <c r="X6" s="111"/>
      <c r="Y6" s="111"/>
      <c r="Z6" s="111"/>
      <c r="AA6" s="111"/>
      <c r="AB6" s="111"/>
      <c r="AC6" s="111"/>
      <c r="AD6" s="112"/>
      <c r="AE6" s="134"/>
      <c r="AF6" s="134" t="e">
        <f>IF((#REF!+R6+X6)-P6=0,TRUE,FALSE)</f>
        <v>#REF!</v>
      </c>
      <c r="AG6" s="134" t="b">
        <f t="shared" si="1"/>
        <v>1</v>
      </c>
      <c r="AH6" s="134"/>
      <c r="AI6" s="134"/>
    </row>
    <row r="7" s="70" customFormat="1" ht="55" customHeight="1" spans="1:35">
      <c r="A7" s="94">
        <f t="shared" si="0"/>
        <v>4</v>
      </c>
      <c r="B7" s="95" t="s">
        <v>58</v>
      </c>
      <c r="C7" s="95" t="s">
        <v>35</v>
      </c>
      <c r="D7" s="95" t="s">
        <v>36</v>
      </c>
      <c r="E7" s="95" t="s">
        <v>37</v>
      </c>
      <c r="F7" s="95" t="s">
        <v>53</v>
      </c>
      <c r="G7" s="95" t="s">
        <v>59</v>
      </c>
      <c r="H7" s="95" t="s">
        <v>60</v>
      </c>
      <c r="I7" s="95" t="s">
        <v>61</v>
      </c>
      <c r="J7" s="95" t="s">
        <v>42</v>
      </c>
      <c r="K7" s="95" t="s">
        <v>43</v>
      </c>
      <c r="L7" s="95" t="s">
        <v>44</v>
      </c>
      <c r="M7" s="95" t="s">
        <v>57</v>
      </c>
      <c r="N7" s="95"/>
      <c r="O7" s="111"/>
      <c r="P7" s="111"/>
      <c r="Q7" s="111"/>
      <c r="R7" s="111"/>
      <c r="S7" s="126" t="e">
        <f t="shared" ref="S7:S70" si="2">R7/Q7</f>
        <v>#DIV/0!</v>
      </c>
      <c r="T7" s="126"/>
      <c r="U7" s="126"/>
      <c r="V7" s="126"/>
      <c r="W7" s="111"/>
      <c r="X7" s="111"/>
      <c r="Y7" s="111"/>
      <c r="Z7" s="111"/>
      <c r="AA7" s="111"/>
      <c r="AB7" s="111"/>
      <c r="AC7" s="111"/>
      <c r="AD7" s="112"/>
      <c r="AE7" s="134"/>
      <c r="AF7" s="134" t="e">
        <f>IF((#REF!+R7+X7)-P7=0,TRUE,FALSE)</f>
        <v>#REF!</v>
      </c>
      <c r="AG7" s="134" t="b">
        <f t="shared" si="1"/>
        <v>1</v>
      </c>
      <c r="AH7" s="134"/>
      <c r="AI7" s="134"/>
    </row>
    <row r="8" s="70" customFormat="1" ht="55" customHeight="1" spans="1:35">
      <c r="A8" s="94">
        <f t="shared" si="0"/>
        <v>5</v>
      </c>
      <c r="B8" s="95" t="s">
        <v>62</v>
      </c>
      <c r="C8" s="95" t="s">
        <v>35</v>
      </c>
      <c r="D8" s="95" t="s">
        <v>36</v>
      </c>
      <c r="E8" s="95" t="s">
        <v>37</v>
      </c>
      <c r="F8" s="95" t="s">
        <v>53</v>
      </c>
      <c r="G8" s="95" t="s">
        <v>59</v>
      </c>
      <c r="H8" s="95" t="s">
        <v>55</v>
      </c>
      <c r="I8" s="95" t="s">
        <v>63</v>
      </c>
      <c r="J8" s="95" t="s">
        <v>42</v>
      </c>
      <c r="K8" s="95" t="s">
        <v>43</v>
      </c>
      <c r="L8" s="95" t="s">
        <v>44</v>
      </c>
      <c r="M8" s="95" t="s">
        <v>57</v>
      </c>
      <c r="N8" s="95"/>
      <c r="O8" s="111"/>
      <c r="P8" s="111"/>
      <c r="Q8" s="111"/>
      <c r="R8" s="111"/>
      <c r="S8" s="126" t="e">
        <f t="shared" si="2"/>
        <v>#DIV/0!</v>
      </c>
      <c r="T8" s="126"/>
      <c r="U8" s="126"/>
      <c r="V8" s="126"/>
      <c r="W8" s="111"/>
      <c r="X8" s="111"/>
      <c r="Y8" s="111"/>
      <c r="Z8" s="111"/>
      <c r="AA8" s="111"/>
      <c r="AB8" s="111"/>
      <c r="AC8" s="111"/>
      <c r="AD8" s="112"/>
      <c r="AE8" s="134"/>
      <c r="AF8" s="134" t="e">
        <f>IF((#REF!+R8+X8)-P8=0,TRUE,FALSE)</f>
        <v>#REF!</v>
      </c>
      <c r="AG8" s="134" t="b">
        <f t="shared" si="1"/>
        <v>1</v>
      </c>
      <c r="AH8" s="134"/>
      <c r="AI8" s="134"/>
    </row>
    <row r="9" s="70" customFormat="1" ht="55" customHeight="1" spans="1:35">
      <c r="A9" s="94">
        <f t="shared" si="0"/>
        <v>6</v>
      </c>
      <c r="B9" s="95" t="s">
        <v>64</v>
      </c>
      <c r="C9" s="95" t="s">
        <v>35</v>
      </c>
      <c r="D9" s="95" t="s">
        <v>36</v>
      </c>
      <c r="E9" s="95" t="s">
        <v>37</v>
      </c>
      <c r="F9" s="95" t="s">
        <v>65</v>
      </c>
      <c r="G9" s="95" t="s">
        <v>66</v>
      </c>
      <c r="H9" s="95" t="s">
        <v>67</v>
      </c>
      <c r="I9" s="95" t="s">
        <v>68</v>
      </c>
      <c r="J9" s="95" t="s">
        <v>42</v>
      </c>
      <c r="K9" s="95" t="s">
        <v>43</v>
      </c>
      <c r="L9" s="95" t="s">
        <v>44</v>
      </c>
      <c r="M9" s="95" t="s">
        <v>69</v>
      </c>
      <c r="N9" s="95"/>
      <c r="O9" s="111"/>
      <c r="P9" s="111"/>
      <c r="Q9" s="111"/>
      <c r="R9" s="111"/>
      <c r="S9" s="126" t="e">
        <f t="shared" si="2"/>
        <v>#DIV/0!</v>
      </c>
      <c r="T9" s="126"/>
      <c r="U9" s="126"/>
      <c r="V9" s="126"/>
      <c r="W9" s="111"/>
      <c r="X9" s="111"/>
      <c r="Y9" s="111"/>
      <c r="Z9" s="111"/>
      <c r="AA9" s="111"/>
      <c r="AB9" s="111"/>
      <c r="AC9" s="111"/>
      <c r="AD9" s="112"/>
      <c r="AE9" s="134"/>
      <c r="AF9" s="134" t="e">
        <f>IF((#REF!+R9+X9)-P9=0,TRUE,FALSE)</f>
        <v>#REF!</v>
      </c>
      <c r="AG9" s="134" t="b">
        <f t="shared" si="1"/>
        <v>1</v>
      </c>
      <c r="AH9" s="134"/>
      <c r="AI9" s="134"/>
    </row>
    <row r="10" s="71" customFormat="1" ht="55" customHeight="1" spans="1:35">
      <c r="A10" s="94">
        <f t="shared" si="0"/>
        <v>7</v>
      </c>
      <c r="B10" s="95" t="s">
        <v>70</v>
      </c>
      <c r="C10" s="95" t="s">
        <v>35</v>
      </c>
      <c r="D10" s="95" t="s">
        <v>36</v>
      </c>
      <c r="E10" s="95" t="s">
        <v>37</v>
      </c>
      <c r="F10" s="95" t="s">
        <v>71</v>
      </c>
      <c r="G10" s="95" t="s">
        <v>72</v>
      </c>
      <c r="H10" s="95" t="s">
        <v>73</v>
      </c>
      <c r="I10" s="95" t="s">
        <v>74</v>
      </c>
      <c r="J10" s="95" t="s">
        <v>42</v>
      </c>
      <c r="K10" s="95" t="s">
        <v>43</v>
      </c>
      <c r="L10" s="95" t="s">
        <v>44</v>
      </c>
      <c r="M10" s="95" t="s">
        <v>75</v>
      </c>
      <c r="N10" s="95"/>
      <c r="O10" s="111"/>
      <c r="P10" s="111"/>
      <c r="Q10" s="111"/>
      <c r="R10" s="111"/>
      <c r="S10" s="126" t="e">
        <f t="shared" si="2"/>
        <v>#DIV/0!</v>
      </c>
      <c r="T10" s="112"/>
      <c r="U10" s="112"/>
      <c r="V10" s="112"/>
      <c r="W10" s="111"/>
      <c r="X10" s="111"/>
      <c r="Y10" s="111"/>
      <c r="Z10" s="111"/>
      <c r="AA10" s="111"/>
      <c r="AB10" s="111"/>
      <c r="AC10" s="111"/>
      <c r="AD10" s="112"/>
      <c r="AE10" s="135"/>
      <c r="AF10" s="134" t="e">
        <f>IF((#REF!+R10+X10)-P10=0,TRUE,FALSE)</f>
        <v>#REF!</v>
      </c>
      <c r="AG10" s="134" t="b">
        <f t="shared" si="1"/>
        <v>1</v>
      </c>
      <c r="AH10" s="135"/>
      <c r="AI10" s="135"/>
    </row>
    <row r="11" s="70" customFormat="1" ht="55" customHeight="1" spans="1:35">
      <c r="A11" s="94">
        <f t="shared" si="0"/>
        <v>8</v>
      </c>
      <c r="B11" s="95" t="s">
        <v>76</v>
      </c>
      <c r="C11" s="95" t="s">
        <v>35</v>
      </c>
      <c r="D11" s="95" t="s">
        <v>36</v>
      </c>
      <c r="E11" s="95" t="s">
        <v>37</v>
      </c>
      <c r="F11" s="95" t="s">
        <v>47</v>
      </c>
      <c r="G11" s="95" t="s">
        <v>77</v>
      </c>
      <c r="H11" s="95" t="s">
        <v>78</v>
      </c>
      <c r="I11" s="95" t="s">
        <v>79</v>
      </c>
      <c r="J11" s="95" t="s">
        <v>42</v>
      </c>
      <c r="K11" s="95" t="s">
        <v>43</v>
      </c>
      <c r="L11" s="95" t="s">
        <v>44</v>
      </c>
      <c r="M11" s="95" t="s">
        <v>80</v>
      </c>
      <c r="N11" s="95"/>
      <c r="O11" s="111"/>
      <c r="P11" s="111"/>
      <c r="Q11" s="111"/>
      <c r="R11" s="111"/>
      <c r="S11" s="126" t="e">
        <f t="shared" si="2"/>
        <v>#DIV/0!</v>
      </c>
      <c r="T11" s="126"/>
      <c r="U11" s="126"/>
      <c r="V11" s="126"/>
      <c r="W11" s="111"/>
      <c r="X11" s="111"/>
      <c r="Y11" s="111"/>
      <c r="Z11" s="111"/>
      <c r="AA11" s="111"/>
      <c r="AB11" s="111"/>
      <c r="AC11" s="111"/>
      <c r="AD11" s="112"/>
      <c r="AE11" s="134"/>
      <c r="AF11" s="134" t="e">
        <f>IF((#REF!+R11+X11)-P11=0,TRUE,FALSE)</f>
        <v>#REF!</v>
      </c>
      <c r="AG11" s="134" t="b">
        <f t="shared" si="1"/>
        <v>1</v>
      </c>
      <c r="AH11" s="134"/>
      <c r="AI11" s="134"/>
    </row>
    <row r="12" s="70" customFormat="1" ht="55" customHeight="1" spans="1:35">
      <c r="A12" s="94">
        <f t="shared" si="0"/>
        <v>9</v>
      </c>
      <c r="B12" s="95" t="s">
        <v>81</v>
      </c>
      <c r="C12" s="95" t="s">
        <v>35</v>
      </c>
      <c r="D12" s="95" t="s">
        <v>36</v>
      </c>
      <c r="E12" s="95" t="s">
        <v>37</v>
      </c>
      <c r="F12" s="95" t="s">
        <v>47</v>
      </c>
      <c r="G12" s="95" t="s">
        <v>82</v>
      </c>
      <c r="H12" s="95" t="s">
        <v>83</v>
      </c>
      <c r="I12" s="95" t="s">
        <v>84</v>
      </c>
      <c r="J12" s="95" t="s">
        <v>42</v>
      </c>
      <c r="K12" s="95" t="s">
        <v>43</v>
      </c>
      <c r="L12" s="95" t="s">
        <v>44</v>
      </c>
      <c r="M12" s="95" t="s">
        <v>80</v>
      </c>
      <c r="N12" s="95"/>
      <c r="O12" s="111"/>
      <c r="P12" s="111"/>
      <c r="Q12" s="111"/>
      <c r="R12" s="111"/>
      <c r="S12" s="126" t="e">
        <f t="shared" si="2"/>
        <v>#DIV/0!</v>
      </c>
      <c r="T12" s="126"/>
      <c r="U12" s="126"/>
      <c r="V12" s="126"/>
      <c r="W12" s="111"/>
      <c r="X12" s="111"/>
      <c r="Y12" s="111"/>
      <c r="Z12" s="111"/>
      <c r="AA12" s="111"/>
      <c r="AB12" s="111"/>
      <c r="AC12" s="111"/>
      <c r="AD12" s="112"/>
      <c r="AE12" s="134"/>
      <c r="AF12" s="134" t="e">
        <f>IF((#REF!+R12+X12)-P12=0,TRUE,FALSE)</f>
        <v>#REF!</v>
      </c>
      <c r="AG12" s="134" t="b">
        <f t="shared" si="1"/>
        <v>1</v>
      </c>
      <c r="AH12" s="134"/>
      <c r="AI12" s="134"/>
    </row>
    <row r="13" s="70" customFormat="1" ht="55" customHeight="1" spans="1:35">
      <c r="A13" s="94">
        <f t="shared" si="0"/>
        <v>10</v>
      </c>
      <c r="B13" s="95" t="s">
        <v>85</v>
      </c>
      <c r="C13" s="95" t="s">
        <v>35</v>
      </c>
      <c r="D13" s="95" t="s">
        <v>36</v>
      </c>
      <c r="E13" s="95" t="s">
        <v>37</v>
      </c>
      <c r="F13" s="95" t="s">
        <v>53</v>
      </c>
      <c r="G13" s="95" t="s">
        <v>86</v>
      </c>
      <c r="H13" s="95" t="s">
        <v>87</v>
      </c>
      <c r="I13" s="95" t="s">
        <v>88</v>
      </c>
      <c r="J13" s="95" t="s">
        <v>42</v>
      </c>
      <c r="K13" s="95" t="s">
        <v>43</v>
      </c>
      <c r="L13" s="95" t="s">
        <v>44</v>
      </c>
      <c r="M13" s="95" t="s">
        <v>89</v>
      </c>
      <c r="N13" s="95"/>
      <c r="O13" s="111"/>
      <c r="P13" s="111"/>
      <c r="Q13" s="111"/>
      <c r="R13" s="111"/>
      <c r="S13" s="126" t="e">
        <f t="shared" si="2"/>
        <v>#DIV/0!</v>
      </c>
      <c r="T13" s="126"/>
      <c r="U13" s="126"/>
      <c r="V13" s="126"/>
      <c r="W13" s="111"/>
      <c r="X13" s="111"/>
      <c r="Y13" s="111"/>
      <c r="Z13" s="111"/>
      <c r="AA13" s="111"/>
      <c r="AB13" s="111"/>
      <c r="AC13" s="111"/>
      <c r="AD13" s="112"/>
      <c r="AE13" s="134"/>
      <c r="AF13" s="134" t="e">
        <f>IF((#REF!+R13+X13)-P13=0,TRUE,FALSE)</f>
        <v>#REF!</v>
      </c>
      <c r="AG13" s="134" t="b">
        <f t="shared" si="1"/>
        <v>1</v>
      </c>
      <c r="AH13" s="134"/>
      <c r="AI13" s="134"/>
    </row>
    <row r="14" s="70" customFormat="1" ht="55" customHeight="1" spans="1:35">
      <c r="A14" s="94">
        <f t="shared" si="0"/>
        <v>11</v>
      </c>
      <c r="B14" s="95" t="s">
        <v>90</v>
      </c>
      <c r="C14" s="95" t="s">
        <v>35</v>
      </c>
      <c r="D14" s="95" t="s">
        <v>36</v>
      </c>
      <c r="E14" s="95" t="s">
        <v>37</v>
      </c>
      <c r="F14" s="95" t="s">
        <v>53</v>
      </c>
      <c r="G14" s="95" t="s">
        <v>91</v>
      </c>
      <c r="H14" s="95" t="s">
        <v>92</v>
      </c>
      <c r="I14" s="95" t="s">
        <v>93</v>
      </c>
      <c r="J14" s="95" t="s">
        <v>42</v>
      </c>
      <c r="K14" s="95" t="s">
        <v>43</v>
      </c>
      <c r="L14" s="95" t="s">
        <v>44</v>
      </c>
      <c r="M14" s="95" t="s">
        <v>94</v>
      </c>
      <c r="N14" s="95"/>
      <c r="O14" s="111"/>
      <c r="P14" s="111"/>
      <c r="Q14" s="111"/>
      <c r="R14" s="111"/>
      <c r="S14" s="126" t="e">
        <f t="shared" si="2"/>
        <v>#DIV/0!</v>
      </c>
      <c r="T14" s="126"/>
      <c r="U14" s="126"/>
      <c r="V14" s="126"/>
      <c r="W14" s="111"/>
      <c r="X14" s="111"/>
      <c r="Y14" s="111"/>
      <c r="Z14" s="111"/>
      <c r="AA14" s="111"/>
      <c r="AB14" s="111"/>
      <c r="AC14" s="111"/>
      <c r="AD14" s="112"/>
      <c r="AE14" s="134"/>
      <c r="AF14" s="134" t="e">
        <f>IF((#REF!+R14+X14)-P14=0,TRUE,FALSE)</f>
        <v>#REF!</v>
      </c>
      <c r="AG14" s="134" t="b">
        <f t="shared" si="1"/>
        <v>1</v>
      </c>
      <c r="AH14" s="134"/>
      <c r="AI14" s="134"/>
    </row>
    <row r="15" s="70" customFormat="1" ht="55" customHeight="1" spans="1:35">
      <c r="A15" s="94">
        <f t="shared" ref="A15:A24" si="3">ROW()-3</f>
        <v>12</v>
      </c>
      <c r="B15" s="95" t="s">
        <v>95</v>
      </c>
      <c r="C15" s="95" t="s">
        <v>35</v>
      </c>
      <c r="D15" s="95" t="s">
        <v>36</v>
      </c>
      <c r="E15" s="95" t="s">
        <v>37</v>
      </c>
      <c r="F15" s="95" t="s">
        <v>96</v>
      </c>
      <c r="G15" s="95" t="s">
        <v>97</v>
      </c>
      <c r="H15" s="95" t="s">
        <v>87</v>
      </c>
      <c r="I15" s="95" t="s">
        <v>88</v>
      </c>
      <c r="J15" s="95" t="s">
        <v>42</v>
      </c>
      <c r="K15" s="95" t="s">
        <v>43</v>
      </c>
      <c r="L15" s="95" t="s">
        <v>44</v>
      </c>
      <c r="M15" s="95" t="s">
        <v>98</v>
      </c>
      <c r="N15" s="95"/>
      <c r="O15" s="111"/>
      <c r="P15" s="111"/>
      <c r="Q15" s="111"/>
      <c r="R15" s="111"/>
      <c r="S15" s="126" t="e">
        <f t="shared" si="2"/>
        <v>#DIV/0!</v>
      </c>
      <c r="T15" s="126"/>
      <c r="U15" s="126"/>
      <c r="V15" s="126"/>
      <c r="W15" s="111"/>
      <c r="X15" s="111"/>
      <c r="Y15" s="111"/>
      <c r="Z15" s="111"/>
      <c r="AA15" s="111"/>
      <c r="AB15" s="111"/>
      <c r="AC15" s="111"/>
      <c r="AD15" s="112"/>
      <c r="AE15" s="134"/>
      <c r="AF15" s="134" t="e">
        <f>IF((#REF!+R15+X15)-P15=0,TRUE,FALSE)</f>
        <v>#REF!</v>
      </c>
      <c r="AG15" s="134" t="b">
        <f t="shared" si="1"/>
        <v>1</v>
      </c>
      <c r="AH15" s="134"/>
      <c r="AI15" s="134"/>
    </row>
    <row r="16" s="70" customFormat="1" ht="55" customHeight="1" spans="1:35">
      <c r="A16" s="94">
        <f t="shared" si="3"/>
        <v>13</v>
      </c>
      <c r="B16" s="95" t="s">
        <v>99</v>
      </c>
      <c r="C16" s="95" t="s">
        <v>35</v>
      </c>
      <c r="D16" s="95" t="s">
        <v>36</v>
      </c>
      <c r="E16" s="95" t="s">
        <v>37</v>
      </c>
      <c r="F16" s="95" t="s">
        <v>100</v>
      </c>
      <c r="G16" s="95" t="s">
        <v>101</v>
      </c>
      <c r="H16" s="95" t="s">
        <v>102</v>
      </c>
      <c r="I16" s="95" t="s">
        <v>103</v>
      </c>
      <c r="J16" s="95" t="s">
        <v>42</v>
      </c>
      <c r="K16" s="95" t="s">
        <v>43</v>
      </c>
      <c r="L16" s="95" t="s">
        <v>44</v>
      </c>
      <c r="M16" s="95" t="s">
        <v>94</v>
      </c>
      <c r="N16" s="95"/>
      <c r="O16" s="111"/>
      <c r="P16" s="111"/>
      <c r="Q16" s="111"/>
      <c r="R16" s="111"/>
      <c r="S16" s="126" t="e">
        <f t="shared" si="2"/>
        <v>#DIV/0!</v>
      </c>
      <c r="T16" s="112"/>
      <c r="U16" s="112"/>
      <c r="V16" s="112"/>
      <c r="W16" s="111"/>
      <c r="X16" s="111"/>
      <c r="Y16" s="111"/>
      <c r="Z16" s="111"/>
      <c r="AA16" s="111"/>
      <c r="AB16" s="111"/>
      <c r="AC16" s="111"/>
      <c r="AD16" s="112"/>
      <c r="AE16" s="134"/>
      <c r="AF16" s="134" t="e">
        <f>IF((#REF!+R16+X16)-P16=0,TRUE,FALSE)</f>
        <v>#REF!</v>
      </c>
      <c r="AG16" s="134" t="b">
        <f t="shared" si="1"/>
        <v>1</v>
      </c>
      <c r="AH16" s="134"/>
      <c r="AI16" s="134"/>
    </row>
    <row r="17" s="70" customFormat="1" ht="55" customHeight="1" spans="1:35">
      <c r="A17" s="94">
        <f t="shared" si="3"/>
        <v>14</v>
      </c>
      <c r="B17" s="95" t="s">
        <v>104</v>
      </c>
      <c r="C17" s="95" t="s">
        <v>35</v>
      </c>
      <c r="D17" s="95" t="s">
        <v>36</v>
      </c>
      <c r="E17" s="95" t="s">
        <v>37</v>
      </c>
      <c r="F17" s="95" t="s">
        <v>105</v>
      </c>
      <c r="G17" s="95" t="s">
        <v>106</v>
      </c>
      <c r="H17" s="95" t="s">
        <v>73</v>
      </c>
      <c r="I17" s="95" t="s">
        <v>74</v>
      </c>
      <c r="J17" s="95" t="s">
        <v>42</v>
      </c>
      <c r="K17" s="95" t="s">
        <v>43</v>
      </c>
      <c r="L17" s="95" t="s">
        <v>44</v>
      </c>
      <c r="M17" s="95" t="s">
        <v>107</v>
      </c>
      <c r="N17" s="95"/>
      <c r="O17" s="111"/>
      <c r="P17" s="111"/>
      <c r="Q17" s="111"/>
      <c r="R17" s="111"/>
      <c r="S17" s="126" t="e">
        <f t="shared" si="2"/>
        <v>#DIV/0!</v>
      </c>
      <c r="T17" s="112"/>
      <c r="U17" s="112"/>
      <c r="V17" s="112"/>
      <c r="W17" s="111"/>
      <c r="X17" s="111"/>
      <c r="Y17" s="111"/>
      <c r="Z17" s="111"/>
      <c r="AA17" s="111"/>
      <c r="AB17" s="111"/>
      <c r="AC17" s="111"/>
      <c r="AD17" s="112"/>
      <c r="AE17" s="134"/>
      <c r="AF17" s="134" t="e">
        <f>IF((#REF!+R17+X17)-P17=0,TRUE,FALSE)</f>
        <v>#REF!</v>
      </c>
      <c r="AG17" s="134" t="b">
        <f t="shared" si="1"/>
        <v>1</v>
      </c>
      <c r="AH17" s="134"/>
      <c r="AI17" s="134"/>
    </row>
    <row r="18" s="70" customFormat="1" ht="55" customHeight="1" spans="1:35">
      <c r="A18" s="94">
        <f t="shared" si="3"/>
        <v>15</v>
      </c>
      <c r="B18" s="95" t="s">
        <v>108</v>
      </c>
      <c r="C18" s="95" t="s">
        <v>35</v>
      </c>
      <c r="D18" s="95" t="s">
        <v>36</v>
      </c>
      <c r="E18" s="95" t="s">
        <v>37</v>
      </c>
      <c r="F18" s="95" t="s">
        <v>47</v>
      </c>
      <c r="G18" s="95" t="s">
        <v>109</v>
      </c>
      <c r="H18" s="95" t="s">
        <v>110</v>
      </c>
      <c r="I18" s="95" t="s">
        <v>111</v>
      </c>
      <c r="J18" s="95" t="s">
        <v>42</v>
      </c>
      <c r="K18" s="95" t="s">
        <v>43</v>
      </c>
      <c r="L18" s="95" t="s">
        <v>44</v>
      </c>
      <c r="M18" s="95" t="s">
        <v>98</v>
      </c>
      <c r="N18" s="95"/>
      <c r="O18" s="111"/>
      <c r="P18" s="111"/>
      <c r="Q18" s="111"/>
      <c r="R18" s="111"/>
      <c r="S18" s="126" t="e">
        <f t="shared" si="2"/>
        <v>#DIV/0!</v>
      </c>
      <c r="T18" s="112"/>
      <c r="U18" s="112"/>
      <c r="V18" s="112"/>
      <c r="W18" s="111"/>
      <c r="X18" s="111"/>
      <c r="Y18" s="111"/>
      <c r="Z18" s="111"/>
      <c r="AA18" s="111"/>
      <c r="AB18" s="111"/>
      <c r="AC18" s="111"/>
      <c r="AD18" s="112"/>
      <c r="AE18" s="134"/>
      <c r="AF18" s="134" t="e">
        <f>IF((#REF!+R18+X18)-P18=0,TRUE,FALSE)</f>
        <v>#REF!</v>
      </c>
      <c r="AG18" s="134" t="b">
        <f t="shared" si="1"/>
        <v>1</v>
      </c>
      <c r="AH18" s="134"/>
      <c r="AI18" s="134"/>
    </row>
    <row r="19" s="70" customFormat="1" ht="55" customHeight="1" spans="1:35">
      <c r="A19" s="94">
        <f t="shared" si="3"/>
        <v>16</v>
      </c>
      <c r="B19" s="95" t="s">
        <v>112</v>
      </c>
      <c r="C19" s="95" t="s">
        <v>35</v>
      </c>
      <c r="D19" s="95" t="s">
        <v>36</v>
      </c>
      <c r="E19" s="95" t="s">
        <v>37</v>
      </c>
      <c r="F19" s="95" t="s">
        <v>113</v>
      </c>
      <c r="G19" s="95" t="s">
        <v>114</v>
      </c>
      <c r="H19" s="95" t="s">
        <v>55</v>
      </c>
      <c r="I19" s="95" t="s">
        <v>115</v>
      </c>
      <c r="J19" s="95" t="s">
        <v>42</v>
      </c>
      <c r="K19" s="95" t="s">
        <v>43</v>
      </c>
      <c r="L19" s="95" t="s">
        <v>44</v>
      </c>
      <c r="M19" s="95" t="s">
        <v>116</v>
      </c>
      <c r="N19" s="95"/>
      <c r="O19" s="111"/>
      <c r="P19" s="112"/>
      <c r="Q19" s="111"/>
      <c r="R19" s="111"/>
      <c r="S19" s="126" t="e">
        <f t="shared" si="2"/>
        <v>#DIV/0!</v>
      </c>
      <c r="T19" s="126"/>
      <c r="U19" s="126"/>
      <c r="V19" s="126"/>
      <c r="W19" s="111"/>
      <c r="X19" s="111"/>
      <c r="Y19" s="111"/>
      <c r="Z19" s="111"/>
      <c r="AA19" s="111"/>
      <c r="AB19" s="111"/>
      <c r="AC19" s="111"/>
      <c r="AD19" s="112"/>
      <c r="AE19" s="134"/>
      <c r="AF19" s="134" t="e">
        <f>IF((#REF!+R19+X19)-P19=0,TRUE,FALSE)</f>
        <v>#REF!</v>
      </c>
      <c r="AG19" s="134" t="b">
        <f t="shared" si="1"/>
        <v>1</v>
      </c>
      <c r="AH19" s="140"/>
      <c r="AI19" s="134"/>
    </row>
    <row r="20" s="70" customFormat="1" ht="55" customHeight="1" spans="1:35">
      <c r="A20" s="94">
        <f t="shared" si="3"/>
        <v>17</v>
      </c>
      <c r="B20" s="95" t="s">
        <v>117</v>
      </c>
      <c r="C20" s="95" t="s">
        <v>35</v>
      </c>
      <c r="D20" s="95" t="s">
        <v>36</v>
      </c>
      <c r="E20" s="95" t="s">
        <v>37</v>
      </c>
      <c r="F20" s="95" t="s">
        <v>105</v>
      </c>
      <c r="G20" s="95" t="s">
        <v>118</v>
      </c>
      <c r="H20" s="95" t="s">
        <v>119</v>
      </c>
      <c r="I20" s="95" t="s">
        <v>120</v>
      </c>
      <c r="J20" s="95" t="s">
        <v>42</v>
      </c>
      <c r="K20" s="95" t="s">
        <v>43</v>
      </c>
      <c r="L20" s="95" t="s">
        <v>44</v>
      </c>
      <c r="M20" s="95" t="s">
        <v>121</v>
      </c>
      <c r="N20" s="95"/>
      <c r="O20" s="111"/>
      <c r="P20" s="112"/>
      <c r="Q20" s="111"/>
      <c r="R20" s="111"/>
      <c r="S20" s="126" t="e">
        <f t="shared" si="2"/>
        <v>#DIV/0!</v>
      </c>
      <c r="T20" s="126"/>
      <c r="U20" s="126"/>
      <c r="V20" s="126"/>
      <c r="W20" s="111"/>
      <c r="X20" s="111"/>
      <c r="Y20" s="111"/>
      <c r="Z20" s="111"/>
      <c r="AA20" s="111"/>
      <c r="AB20" s="111"/>
      <c r="AC20" s="111"/>
      <c r="AD20" s="136"/>
      <c r="AE20" s="134"/>
      <c r="AF20" s="134" t="e">
        <f>IF((#REF!+R20+X20)-P20=0,TRUE,FALSE)</f>
        <v>#REF!</v>
      </c>
      <c r="AG20" s="134" t="b">
        <f t="shared" si="1"/>
        <v>1</v>
      </c>
      <c r="AH20" s="134"/>
      <c r="AI20" s="134"/>
    </row>
    <row r="21" s="70" customFormat="1" ht="55" customHeight="1" spans="1:35">
      <c r="A21" s="94">
        <f t="shared" si="3"/>
        <v>18</v>
      </c>
      <c r="B21" s="95" t="s">
        <v>122</v>
      </c>
      <c r="C21" s="95" t="s">
        <v>35</v>
      </c>
      <c r="D21" s="95" t="s">
        <v>36</v>
      </c>
      <c r="E21" s="95" t="s">
        <v>37</v>
      </c>
      <c r="F21" s="95" t="s">
        <v>53</v>
      </c>
      <c r="G21" s="95" t="s">
        <v>123</v>
      </c>
      <c r="H21" s="95" t="s">
        <v>124</v>
      </c>
      <c r="I21" s="95" t="s">
        <v>125</v>
      </c>
      <c r="J21" s="95" t="s">
        <v>42</v>
      </c>
      <c r="K21" s="95" t="s">
        <v>43</v>
      </c>
      <c r="L21" s="95" t="s">
        <v>44</v>
      </c>
      <c r="M21" s="95" t="s">
        <v>126</v>
      </c>
      <c r="N21" s="95"/>
      <c r="O21" s="111"/>
      <c r="P21" s="111"/>
      <c r="Q21" s="111"/>
      <c r="R21" s="111"/>
      <c r="S21" s="126" t="e">
        <f t="shared" si="2"/>
        <v>#DIV/0!</v>
      </c>
      <c r="T21" s="126"/>
      <c r="U21" s="126"/>
      <c r="V21" s="126"/>
      <c r="W21" s="111"/>
      <c r="X21" s="111"/>
      <c r="Y21" s="111"/>
      <c r="Z21" s="111"/>
      <c r="AA21" s="111"/>
      <c r="AB21" s="111"/>
      <c r="AC21" s="111"/>
      <c r="AD21" s="112"/>
      <c r="AE21" s="134"/>
      <c r="AF21" s="134" t="e">
        <f>IF((#REF!+R21+X21)-P21=0,TRUE,FALSE)</f>
        <v>#REF!</v>
      </c>
      <c r="AG21" s="134" t="b">
        <f t="shared" si="1"/>
        <v>1</v>
      </c>
      <c r="AH21" s="134"/>
      <c r="AI21" s="134"/>
    </row>
    <row r="22" s="70" customFormat="1" ht="55" customHeight="1" spans="1:35">
      <c r="A22" s="94">
        <f t="shared" si="3"/>
        <v>19</v>
      </c>
      <c r="B22" s="95" t="s">
        <v>127</v>
      </c>
      <c r="C22" s="95" t="s">
        <v>35</v>
      </c>
      <c r="D22" s="95" t="s">
        <v>36</v>
      </c>
      <c r="E22" s="95" t="s">
        <v>37</v>
      </c>
      <c r="F22" s="95" t="s">
        <v>47</v>
      </c>
      <c r="G22" s="95" t="s">
        <v>128</v>
      </c>
      <c r="H22" s="95" t="s">
        <v>129</v>
      </c>
      <c r="I22" s="95" t="s">
        <v>130</v>
      </c>
      <c r="J22" s="95" t="s">
        <v>42</v>
      </c>
      <c r="K22" s="95" t="s">
        <v>43</v>
      </c>
      <c r="L22" s="95" t="s">
        <v>44</v>
      </c>
      <c r="M22" s="95" t="s">
        <v>131</v>
      </c>
      <c r="N22" s="95"/>
      <c r="O22" s="111"/>
      <c r="P22" s="112"/>
      <c r="Q22" s="111"/>
      <c r="R22" s="111"/>
      <c r="S22" s="126" t="e">
        <f t="shared" si="2"/>
        <v>#DIV/0!</v>
      </c>
      <c r="T22" s="126"/>
      <c r="U22" s="126"/>
      <c r="V22" s="126"/>
      <c r="W22" s="111"/>
      <c r="X22" s="111"/>
      <c r="Y22" s="111"/>
      <c r="Z22" s="111"/>
      <c r="AA22" s="111"/>
      <c r="AB22" s="111"/>
      <c r="AC22" s="111"/>
      <c r="AD22" s="136"/>
      <c r="AE22" s="134"/>
      <c r="AF22" s="134" t="e">
        <f>IF((#REF!+R22+X22)-P22=0,TRUE,FALSE)</f>
        <v>#REF!</v>
      </c>
      <c r="AG22" s="134" t="b">
        <f t="shared" si="1"/>
        <v>1</v>
      </c>
      <c r="AH22" s="134"/>
      <c r="AI22" s="134"/>
    </row>
    <row r="23" s="70" customFormat="1" ht="55" customHeight="1" spans="1:35">
      <c r="A23" s="94">
        <f t="shared" si="3"/>
        <v>20</v>
      </c>
      <c r="B23" s="95" t="s">
        <v>132</v>
      </c>
      <c r="C23" s="95" t="s">
        <v>35</v>
      </c>
      <c r="D23" s="95" t="s">
        <v>36</v>
      </c>
      <c r="E23" s="95" t="s">
        <v>37</v>
      </c>
      <c r="F23" s="95" t="s">
        <v>47</v>
      </c>
      <c r="G23" s="96" t="s">
        <v>133</v>
      </c>
      <c r="H23" s="96" t="s">
        <v>134</v>
      </c>
      <c r="I23" s="96" t="s">
        <v>135</v>
      </c>
      <c r="J23" s="95" t="s">
        <v>42</v>
      </c>
      <c r="K23" s="95" t="s">
        <v>43</v>
      </c>
      <c r="L23" s="95" t="s">
        <v>44</v>
      </c>
      <c r="M23" s="96" t="s">
        <v>136</v>
      </c>
      <c r="N23" s="96"/>
      <c r="O23" s="112"/>
      <c r="P23" s="112"/>
      <c r="Q23" s="111"/>
      <c r="R23" s="111"/>
      <c r="S23" s="126" t="e">
        <f t="shared" si="2"/>
        <v>#DIV/0!</v>
      </c>
      <c r="T23" s="126"/>
      <c r="U23" s="126"/>
      <c r="V23" s="126"/>
      <c r="W23" s="111"/>
      <c r="X23" s="111"/>
      <c r="Y23" s="111"/>
      <c r="Z23" s="111"/>
      <c r="AA23" s="111"/>
      <c r="AB23" s="111"/>
      <c r="AC23" s="111"/>
      <c r="AD23" s="136"/>
      <c r="AE23" s="134"/>
      <c r="AF23" s="134" t="e">
        <f>IF((#REF!+R23+X23)-P23=0,TRUE,FALSE)</f>
        <v>#REF!</v>
      </c>
      <c r="AG23" s="134" t="b">
        <f t="shared" si="1"/>
        <v>1</v>
      </c>
      <c r="AH23" s="134"/>
      <c r="AI23" s="134"/>
    </row>
    <row r="24" s="70" customFormat="1" ht="55" customHeight="1" spans="1:35">
      <c r="A24" s="94">
        <f t="shared" si="3"/>
        <v>21</v>
      </c>
      <c r="B24" s="95" t="s">
        <v>137</v>
      </c>
      <c r="C24" s="95" t="s">
        <v>35</v>
      </c>
      <c r="D24" s="95" t="s">
        <v>36</v>
      </c>
      <c r="E24" s="95" t="s">
        <v>37</v>
      </c>
      <c r="F24" s="95" t="s">
        <v>100</v>
      </c>
      <c r="G24" s="96" t="s">
        <v>138</v>
      </c>
      <c r="H24" s="96" t="s">
        <v>139</v>
      </c>
      <c r="I24" s="96" t="s">
        <v>140</v>
      </c>
      <c r="J24" s="95" t="s">
        <v>42</v>
      </c>
      <c r="K24" s="95" t="s">
        <v>43</v>
      </c>
      <c r="L24" s="95" t="s">
        <v>44</v>
      </c>
      <c r="M24" s="96" t="s">
        <v>141</v>
      </c>
      <c r="N24" s="96"/>
      <c r="O24" s="112"/>
      <c r="P24" s="112"/>
      <c r="Q24" s="111"/>
      <c r="R24" s="111"/>
      <c r="S24" s="126" t="e">
        <f t="shared" si="2"/>
        <v>#DIV/0!</v>
      </c>
      <c r="T24" s="112"/>
      <c r="U24" s="112"/>
      <c r="V24" s="112"/>
      <c r="W24" s="111"/>
      <c r="X24" s="111"/>
      <c r="Y24" s="111"/>
      <c r="Z24" s="111"/>
      <c r="AA24" s="111"/>
      <c r="AB24" s="111"/>
      <c r="AC24" s="111"/>
      <c r="AD24" s="136"/>
      <c r="AE24" s="134"/>
      <c r="AF24" s="134" t="e">
        <f>IF((#REF!+R24+X24)-P24=0,TRUE,FALSE)</f>
        <v>#REF!</v>
      </c>
      <c r="AG24" s="134" t="b">
        <f t="shared" si="1"/>
        <v>1</v>
      </c>
      <c r="AH24" s="134"/>
      <c r="AI24" s="134"/>
    </row>
    <row r="25" s="70" customFormat="1" ht="55" customHeight="1" spans="1:35">
      <c r="A25" s="94">
        <f t="shared" ref="A25:A34" si="4">ROW()-3</f>
        <v>22</v>
      </c>
      <c r="B25" s="95" t="s">
        <v>142</v>
      </c>
      <c r="C25" s="95" t="s">
        <v>35</v>
      </c>
      <c r="D25" s="95" t="s">
        <v>36</v>
      </c>
      <c r="E25" s="95" t="s">
        <v>37</v>
      </c>
      <c r="F25" s="95" t="s">
        <v>53</v>
      </c>
      <c r="G25" s="96" t="s">
        <v>143</v>
      </c>
      <c r="H25" s="96" t="s">
        <v>144</v>
      </c>
      <c r="I25" s="96" t="s">
        <v>145</v>
      </c>
      <c r="J25" s="95" t="s">
        <v>42</v>
      </c>
      <c r="K25" s="95" t="s">
        <v>43</v>
      </c>
      <c r="L25" s="95" t="s">
        <v>44</v>
      </c>
      <c r="M25" s="96" t="s">
        <v>146</v>
      </c>
      <c r="N25" s="96"/>
      <c r="O25" s="111"/>
      <c r="P25" s="112"/>
      <c r="Q25" s="111"/>
      <c r="R25" s="111"/>
      <c r="S25" s="126" t="e">
        <f t="shared" si="2"/>
        <v>#DIV/0!</v>
      </c>
      <c r="T25" s="126"/>
      <c r="U25" s="126"/>
      <c r="V25" s="126"/>
      <c r="W25" s="111"/>
      <c r="X25" s="111"/>
      <c r="Y25" s="111"/>
      <c r="Z25" s="111"/>
      <c r="AA25" s="111"/>
      <c r="AB25" s="111"/>
      <c r="AC25" s="111"/>
      <c r="AD25" s="136"/>
      <c r="AE25" s="134"/>
      <c r="AF25" s="134" t="e">
        <f>IF((#REF!+R25+X25)-P25=0,TRUE,FALSE)</f>
        <v>#REF!</v>
      </c>
      <c r="AG25" s="134" t="b">
        <f t="shared" si="1"/>
        <v>1</v>
      </c>
      <c r="AH25" s="134"/>
      <c r="AI25" s="134"/>
    </row>
    <row r="26" s="70" customFormat="1" ht="55" customHeight="1" spans="1:35">
      <c r="A26" s="94">
        <f t="shared" si="4"/>
        <v>23</v>
      </c>
      <c r="B26" s="95" t="s">
        <v>147</v>
      </c>
      <c r="C26" s="95" t="s">
        <v>35</v>
      </c>
      <c r="D26" s="95" t="s">
        <v>36</v>
      </c>
      <c r="E26" s="95" t="s">
        <v>37</v>
      </c>
      <c r="F26" s="95" t="s">
        <v>47</v>
      </c>
      <c r="G26" s="96" t="s">
        <v>148</v>
      </c>
      <c r="H26" s="96" t="s">
        <v>149</v>
      </c>
      <c r="I26" s="96" t="s">
        <v>150</v>
      </c>
      <c r="J26" s="95" t="s">
        <v>42</v>
      </c>
      <c r="K26" s="95" t="s">
        <v>43</v>
      </c>
      <c r="L26" s="95" t="s">
        <v>44</v>
      </c>
      <c r="M26" s="96" t="s">
        <v>151</v>
      </c>
      <c r="N26" s="96"/>
      <c r="O26" s="111"/>
      <c r="P26" s="112"/>
      <c r="Q26" s="111"/>
      <c r="R26" s="111"/>
      <c r="S26" s="126" t="e">
        <f t="shared" si="2"/>
        <v>#DIV/0!</v>
      </c>
      <c r="T26" s="112"/>
      <c r="U26" s="112"/>
      <c r="V26" s="112"/>
      <c r="W26" s="111"/>
      <c r="X26" s="111"/>
      <c r="Y26" s="111"/>
      <c r="Z26" s="111"/>
      <c r="AA26" s="111"/>
      <c r="AB26" s="111"/>
      <c r="AC26" s="111"/>
      <c r="AD26" s="136"/>
      <c r="AE26" s="134"/>
      <c r="AF26" s="134" t="e">
        <f>IF((#REF!+R26+X26)-P26=0,TRUE,FALSE)</f>
        <v>#REF!</v>
      </c>
      <c r="AG26" s="134" t="b">
        <f t="shared" si="1"/>
        <v>1</v>
      </c>
      <c r="AH26" s="134"/>
      <c r="AI26" s="134"/>
    </row>
    <row r="27" s="70" customFormat="1" ht="55" customHeight="1" spans="1:35">
      <c r="A27" s="94">
        <f t="shared" si="4"/>
        <v>24</v>
      </c>
      <c r="B27" s="95" t="s">
        <v>152</v>
      </c>
      <c r="C27" s="95" t="s">
        <v>35</v>
      </c>
      <c r="D27" s="95" t="s">
        <v>36</v>
      </c>
      <c r="E27" s="95" t="s">
        <v>37</v>
      </c>
      <c r="F27" s="95" t="s">
        <v>47</v>
      </c>
      <c r="G27" s="96" t="s">
        <v>153</v>
      </c>
      <c r="H27" s="96" t="s">
        <v>119</v>
      </c>
      <c r="I27" s="96" t="s">
        <v>154</v>
      </c>
      <c r="J27" s="95" t="s">
        <v>42</v>
      </c>
      <c r="K27" s="95" t="s">
        <v>43</v>
      </c>
      <c r="L27" s="95" t="s">
        <v>44</v>
      </c>
      <c r="M27" s="96" t="s">
        <v>155</v>
      </c>
      <c r="N27" s="96"/>
      <c r="O27" s="111"/>
      <c r="P27" s="112"/>
      <c r="Q27" s="111"/>
      <c r="R27" s="111"/>
      <c r="S27" s="126" t="e">
        <f t="shared" si="2"/>
        <v>#DIV/0!</v>
      </c>
      <c r="T27" s="126"/>
      <c r="U27" s="126"/>
      <c r="V27" s="126"/>
      <c r="W27" s="111"/>
      <c r="X27" s="111"/>
      <c r="Y27" s="111"/>
      <c r="Z27" s="111"/>
      <c r="AA27" s="111"/>
      <c r="AB27" s="111"/>
      <c r="AC27" s="111"/>
      <c r="AD27" s="136"/>
      <c r="AE27" s="134"/>
      <c r="AF27" s="134" t="e">
        <f>IF((#REF!+R27+X27)-P27=0,TRUE,FALSE)</f>
        <v>#REF!</v>
      </c>
      <c r="AG27" s="134" t="b">
        <f t="shared" si="1"/>
        <v>1</v>
      </c>
      <c r="AH27" s="134"/>
      <c r="AI27" s="134"/>
    </row>
    <row r="28" s="70" customFormat="1" ht="55" customHeight="1" spans="1:35">
      <c r="A28" s="94">
        <f t="shared" si="4"/>
        <v>25</v>
      </c>
      <c r="B28" s="95" t="s">
        <v>156</v>
      </c>
      <c r="C28" s="95" t="s">
        <v>35</v>
      </c>
      <c r="D28" s="95" t="s">
        <v>36</v>
      </c>
      <c r="E28" s="95" t="s">
        <v>37</v>
      </c>
      <c r="F28" s="95" t="s">
        <v>47</v>
      </c>
      <c r="G28" s="96" t="s">
        <v>101</v>
      </c>
      <c r="H28" s="96" t="s">
        <v>157</v>
      </c>
      <c r="I28" s="95" t="s">
        <v>158</v>
      </c>
      <c r="J28" s="95" t="s">
        <v>42</v>
      </c>
      <c r="K28" s="95" t="s">
        <v>43</v>
      </c>
      <c r="L28" s="95" t="s">
        <v>44</v>
      </c>
      <c r="M28" s="96" t="s">
        <v>159</v>
      </c>
      <c r="N28" s="96"/>
      <c r="O28" s="111"/>
      <c r="P28" s="112"/>
      <c r="Q28" s="111"/>
      <c r="R28" s="111"/>
      <c r="S28" s="126" t="e">
        <f t="shared" si="2"/>
        <v>#DIV/0!</v>
      </c>
      <c r="T28" s="112"/>
      <c r="U28" s="112"/>
      <c r="V28" s="112"/>
      <c r="W28" s="111"/>
      <c r="X28" s="111"/>
      <c r="Y28" s="111"/>
      <c r="Z28" s="111"/>
      <c r="AA28" s="111"/>
      <c r="AB28" s="111"/>
      <c r="AC28" s="111"/>
      <c r="AD28" s="136"/>
      <c r="AE28" s="134"/>
      <c r="AF28" s="134" t="e">
        <f>IF((#REF!+R28+X28)-P28=0,TRUE,FALSE)</f>
        <v>#REF!</v>
      </c>
      <c r="AG28" s="134" t="b">
        <f t="shared" si="1"/>
        <v>1</v>
      </c>
      <c r="AH28" s="134"/>
      <c r="AI28" s="134"/>
    </row>
    <row r="29" s="70" customFormat="1" ht="55" customHeight="1" spans="1:35">
      <c r="A29" s="94">
        <f t="shared" si="4"/>
        <v>26</v>
      </c>
      <c r="B29" s="95" t="s">
        <v>160</v>
      </c>
      <c r="C29" s="95" t="s">
        <v>35</v>
      </c>
      <c r="D29" s="95" t="s">
        <v>36</v>
      </c>
      <c r="E29" s="95" t="s">
        <v>37</v>
      </c>
      <c r="F29" s="95" t="s">
        <v>161</v>
      </c>
      <c r="G29" s="95" t="s">
        <v>162</v>
      </c>
      <c r="H29" s="95" t="s">
        <v>163</v>
      </c>
      <c r="I29" s="95" t="s">
        <v>164</v>
      </c>
      <c r="J29" s="95" t="s">
        <v>42</v>
      </c>
      <c r="K29" s="95" t="s">
        <v>43</v>
      </c>
      <c r="L29" s="95" t="s">
        <v>44</v>
      </c>
      <c r="M29" s="95" t="s">
        <v>165</v>
      </c>
      <c r="N29" s="95"/>
      <c r="O29" s="111"/>
      <c r="P29" s="112"/>
      <c r="Q29" s="111"/>
      <c r="R29" s="111"/>
      <c r="S29" s="126" t="e">
        <f t="shared" si="2"/>
        <v>#DIV/0!</v>
      </c>
      <c r="T29" s="126"/>
      <c r="U29" s="126"/>
      <c r="V29" s="126"/>
      <c r="W29" s="111"/>
      <c r="X29" s="111"/>
      <c r="Y29" s="111"/>
      <c r="Z29" s="111"/>
      <c r="AA29" s="111"/>
      <c r="AB29" s="111"/>
      <c r="AC29" s="111"/>
      <c r="AD29" s="136"/>
      <c r="AE29" s="134"/>
      <c r="AF29" s="134" t="e">
        <f>IF((#REF!+R29+X29)-P29=0,TRUE,FALSE)</f>
        <v>#REF!</v>
      </c>
      <c r="AG29" s="134" t="b">
        <f t="shared" si="1"/>
        <v>1</v>
      </c>
      <c r="AH29" s="134"/>
      <c r="AI29" s="134"/>
    </row>
    <row r="30" s="70" customFormat="1" ht="55" customHeight="1" spans="1:35">
      <c r="A30" s="94">
        <f t="shared" si="4"/>
        <v>27</v>
      </c>
      <c r="B30" s="95" t="s">
        <v>166</v>
      </c>
      <c r="C30" s="95" t="s">
        <v>35</v>
      </c>
      <c r="D30" s="95" t="s">
        <v>36</v>
      </c>
      <c r="E30" s="95" t="s">
        <v>37</v>
      </c>
      <c r="F30" s="95" t="s">
        <v>47</v>
      </c>
      <c r="G30" s="97" t="s">
        <v>167</v>
      </c>
      <c r="H30" s="95" t="s">
        <v>168</v>
      </c>
      <c r="I30" s="95" t="s">
        <v>169</v>
      </c>
      <c r="J30" s="95" t="s">
        <v>42</v>
      </c>
      <c r="K30" s="95" t="s">
        <v>43</v>
      </c>
      <c r="L30" s="95" t="s">
        <v>44</v>
      </c>
      <c r="M30" s="95" t="s">
        <v>94</v>
      </c>
      <c r="N30" s="95"/>
      <c r="O30" s="111"/>
      <c r="P30" s="111"/>
      <c r="Q30" s="111"/>
      <c r="R30" s="111"/>
      <c r="S30" s="126" t="e">
        <f t="shared" si="2"/>
        <v>#DIV/0!</v>
      </c>
      <c r="T30" s="112"/>
      <c r="U30" s="112"/>
      <c r="V30" s="112"/>
      <c r="W30" s="111"/>
      <c r="X30" s="111"/>
      <c r="Y30" s="111"/>
      <c r="Z30" s="111"/>
      <c r="AA30" s="111"/>
      <c r="AB30" s="111"/>
      <c r="AC30" s="111"/>
      <c r="AD30" s="136"/>
      <c r="AE30" s="134"/>
      <c r="AF30" s="134" t="e">
        <f>IF((#REF!+R30+X30)-P30=0,TRUE,FALSE)</f>
        <v>#REF!</v>
      </c>
      <c r="AG30" s="134" t="b">
        <f t="shared" si="1"/>
        <v>1</v>
      </c>
      <c r="AH30" s="134"/>
      <c r="AI30" s="134"/>
    </row>
    <row r="31" s="70" customFormat="1" ht="55" customHeight="1" spans="1:35">
      <c r="A31" s="94">
        <f t="shared" si="4"/>
        <v>28</v>
      </c>
      <c r="B31" s="95" t="s">
        <v>170</v>
      </c>
      <c r="C31" s="95" t="s">
        <v>35</v>
      </c>
      <c r="D31" s="95" t="s">
        <v>36</v>
      </c>
      <c r="E31" s="95" t="s">
        <v>37</v>
      </c>
      <c r="F31" s="95" t="s">
        <v>105</v>
      </c>
      <c r="G31" s="95" t="s">
        <v>171</v>
      </c>
      <c r="H31" s="95" t="s">
        <v>172</v>
      </c>
      <c r="I31" s="95" t="s">
        <v>173</v>
      </c>
      <c r="J31" s="95" t="s">
        <v>42</v>
      </c>
      <c r="K31" s="95" t="s">
        <v>43</v>
      </c>
      <c r="L31" s="95" t="s">
        <v>44</v>
      </c>
      <c r="M31" s="95" t="s">
        <v>174</v>
      </c>
      <c r="N31" s="95"/>
      <c r="O31" s="111"/>
      <c r="P31" s="112"/>
      <c r="Q31" s="111"/>
      <c r="R31" s="111"/>
      <c r="S31" s="126" t="e">
        <f t="shared" si="2"/>
        <v>#DIV/0!</v>
      </c>
      <c r="T31" s="126"/>
      <c r="U31" s="126"/>
      <c r="V31" s="126"/>
      <c r="W31" s="111"/>
      <c r="X31" s="111"/>
      <c r="Y31" s="111"/>
      <c r="Z31" s="111"/>
      <c r="AA31" s="111"/>
      <c r="AB31" s="111"/>
      <c r="AC31" s="111"/>
      <c r="AD31" s="136"/>
      <c r="AE31" s="134"/>
      <c r="AF31" s="134" t="e">
        <f>IF((#REF!+R31+X31)-P31=0,TRUE,FALSE)</f>
        <v>#REF!</v>
      </c>
      <c r="AG31" s="134" t="b">
        <f t="shared" si="1"/>
        <v>1</v>
      </c>
      <c r="AH31" s="134"/>
      <c r="AI31" s="134"/>
    </row>
    <row r="32" s="70" customFormat="1" ht="55" customHeight="1" spans="1:35">
      <c r="A32" s="94">
        <f t="shared" si="4"/>
        <v>29</v>
      </c>
      <c r="B32" s="95" t="s">
        <v>175</v>
      </c>
      <c r="C32" s="95" t="s">
        <v>35</v>
      </c>
      <c r="D32" s="95" t="s">
        <v>36</v>
      </c>
      <c r="E32" s="95" t="s">
        <v>37</v>
      </c>
      <c r="F32" s="95" t="s">
        <v>176</v>
      </c>
      <c r="G32" s="97" t="s">
        <v>177</v>
      </c>
      <c r="H32" s="97" t="s">
        <v>178</v>
      </c>
      <c r="I32" s="95" t="s">
        <v>179</v>
      </c>
      <c r="J32" s="95" t="s">
        <v>42</v>
      </c>
      <c r="K32" s="95" t="s">
        <v>43</v>
      </c>
      <c r="L32" s="95" t="s">
        <v>44</v>
      </c>
      <c r="M32" s="95" t="s">
        <v>180</v>
      </c>
      <c r="N32" s="95"/>
      <c r="O32" s="111"/>
      <c r="P32" s="111"/>
      <c r="Q32" s="111"/>
      <c r="R32" s="111"/>
      <c r="S32" s="126" t="e">
        <f t="shared" si="2"/>
        <v>#DIV/0!</v>
      </c>
      <c r="T32" s="126"/>
      <c r="U32" s="126"/>
      <c r="V32" s="126"/>
      <c r="W32" s="111"/>
      <c r="X32" s="111"/>
      <c r="Y32" s="111"/>
      <c r="Z32" s="111"/>
      <c r="AA32" s="111"/>
      <c r="AB32" s="111"/>
      <c r="AC32" s="111"/>
      <c r="AD32" s="136"/>
      <c r="AE32" s="134"/>
      <c r="AF32" s="134" t="e">
        <f>IF((#REF!+R32+X32)-P32=0,TRUE,FALSE)</f>
        <v>#REF!</v>
      </c>
      <c r="AG32" s="134" t="b">
        <f t="shared" si="1"/>
        <v>1</v>
      </c>
      <c r="AH32" s="134"/>
      <c r="AI32" s="134"/>
    </row>
    <row r="33" s="70" customFormat="1" ht="55" customHeight="1" spans="1:35">
      <c r="A33" s="94">
        <f t="shared" si="4"/>
        <v>30</v>
      </c>
      <c r="B33" s="95" t="s">
        <v>181</v>
      </c>
      <c r="C33" s="95" t="s">
        <v>35</v>
      </c>
      <c r="D33" s="95" t="s">
        <v>36</v>
      </c>
      <c r="E33" s="95" t="s">
        <v>37</v>
      </c>
      <c r="F33" s="95" t="s">
        <v>176</v>
      </c>
      <c r="G33" s="95" t="s">
        <v>182</v>
      </c>
      <c r="H33" s="97" t="s">
        <v>183</v>
      </c>
      <c r="I33" s="95" t="s">
        <v>184</v>
      </c>
      <c r="J33" s="95" t="s">
        <v>42</v>
      </c>
      <c r="K33" s="95" t="s">
        <v>43</v>
      </c>
      <c r="L33" s="95" t="s">
        <v>44</v>
      </c>
      <c r="M33" s="95" t="s">
        <v>185</v>
      </c>
      <c r="N33" s="95"/>
      <c r="O33" s="111"/>
      <c r="P33" s="112"/>
      <c r="Q33" s="111"/>
      <c r="R33" s="111"/>
      <c r="S33" s="126" t="e">
        <f t="shared" si="2"/>
        <v>#DIV/0!</v>
      </c>
      <c r="T33" s="112"/>
      <c r="U33" s="112"/>
      <c r="V33" s="112"/>
      <c r="W33" s="111"/>
      <c r="X33" s="111"/>
      <c r="Y33" s="111"/>
      <c r="Z33" s="111"/>
      <c r="AA33" s="111"/>
      <c r="AB33" s="111"/>
      <c r="AC33" s="111"/>
      <c r="AD33" s="136"/>
      <c r="AE33" s="134"/>
      <c r="AF33" s="134" t="e">
        <f>IF((#REF!+R33+X33)-P33=0,TRUE,FALSE)</f>
        <v>#REF!</v>
      </c>
      <c r="AG33" s="134" t="b">
        <f t="shared" si="1"/>
        <v>1</v>
      </c>
      <c r="AH33" s="134"/>
      <c r="AI33" s="134"/>
    </row>
    <row r="34" s="70" customFormat="1" ht="55" customHeight="1" spans="1:35">
      <c r="A34" s="94">
        <f t="shared" si="4"/>
        <v>31</v>
      </c>
      <c r="B34" s="95" t="s">
        <v>186</v>
      </c>
      <c r="C34" s="95" t="s">
        <v>35</v>
      </c>
      <c r="D34" s="95" t="s">
        <v>36</v>
      </c>
      <c r="E34" s="95" t="s">
        <v>37</v>
      </c>
      <c r="F34" s="95" t="s">
        <v>176</v>
      </c>
      <c r="G34" s="95" t="s">
        <v>187</v>
      </c>
      <c r="H34" s="97" t="s">
        <v>188</v>
      </c>
      <c r="I34" s="95" t="s">
        <v>189</v>
      </c>
      <c r="J34" s="95" t="s">
        <v>42</v>
      </c>
      <c r="K34" s="95" t="s">
        <v>43</v>
      </c>
      <c r="L34" s="95" t="s">
        <v>44</v>
      </c>
      <c r="M34" s="95" t="s">
        <v>190</v>
      </c>
      <c r="N34" s="95"/>
      <c r="O34" s="111"/>
      <c r="P34" s="112"/>
      <c r="Q34" s="111"/>
      <c r="R34" s="111"/>
      <c r="S34" s="126" t="e">
        <f t="shared" si="2"/>
        <v>#DIV/0!</v>
      </c>
      <c r="T34" s="126"/>
      <c r="U34" s="126"/>
      <c r="V34" s="126"/>
      <c r="W34" s="111"/>
      <c r="X34" s="111"/>
      <c r="Y34" s="111"/>
      <c r="Z34" s="111"/>
      <c r="AA34" s="111"/>
      <c r="AB34" s="111"/>
      <c r="AC34" s="111"/>
      <c r="AD34" s="136"/>
      <c r="AE34" s="134"/>
      <c r="AF34" s="134" t="e">
        <f>IF((#REF!+R34+X34)-P34=0,TRUE,FALSE)</f>
        <v>#REF!</v>
      </c>
      <c r="AG34" s="134" t="b">
        <f t="shared" si="1"/>
        <v>1</v>
      </c>
      <c r="AH34" s="134"/>
      <c r="AI34" s="134"/>
    </row>
    <row r="35" s="70" customFormat="1" ht="55" customHeight="1" spans="1:35">
      <c r="A35" s="94">
        <f t="shared" ref="A35:A44" si="5">ROW()-3</f>
        <v>32</v>
      </c>
      <c r="B35" s="95" t="s">
        <v>191</v>
      </c>
      <c r="C35" s="98" t="s">
        <v>35</v>
      </c>
      <c r="D35" s="95" t="s">
        <v>36</v>
      </c>
      <c r="E35" s="95" t="s">
        <v>37</v>
      </c>
      <c r="F35" s="95" t="s">
        <v>192</v>
      </c>
      <c r="G35" s="95" t="s">
        <v>114</v>
      </c>
      <c r="H35" s="95" t="s">
        <v>193</v>
      </c>
      <c r="I35" s="95" t="s">
        <v>194</v>
      </c>
      <c r="J35" s="95" t="s">
        <v>42</v>
      </c>
      <c r="K35" s="95" t="s">
        <v>43</v>
      </c>
      <c r="L35" s="95" t="s">
        <v>44</v>
      </c>
      <c r="M35" s="95" t="s">
        <v>116</v>
      </c>
      <c r="N35" s="95"/>
      <c r="O35" s="111"/>
      <c r="P35" s="111"/>
      <c r="Q35" s="111"/>
      <c r="R35" s="111"/>
      <c r="S35" s="126" t="e">
        <f t="shared" si="2"/>
        <v>#DIV/0!</v>
      </c>
      <c r="T35" s="126"/>
      <c r="U35" s="126"/>
      <c r="V35" s="126"/>
      <c r="W35" s="111"/>
      <c r="X35" s="111"/>
      <c r="Y35" s="111"/>
      <c r="Z35" s="111"/>
      <c r="AA35" s="111"/>
      <c r="AB35" s="111"/>
      <c r="AC35" s="111"/>
      <c r="AD35" s="112"/>
      <c r="AE35" s="134"/>
      <c r="AF35" s="134" t="e">
        <f>IF((#REF!+R35+X35)-P35=0,TRUE,FALSE)</f>
        <v>#REF!</v>
      </c>
      <c r="AG35" s="134" t="b">
        <f t="shared" si="1"/>
        <v>1</v>
      </c>
      <c r="AH35" s="134"/>
      <c r="AI35" s="134"/>
    </row>
    <row r="36" s="70" customFormat="1" ht="55" customHeight="1" spans="1:35">
      <c r="A36" s="94">
        <f t="shared" si="5"/>
        <v>33</v>
      </c>
      <c r="B36" s="95" t="s">
        <v>195</v>
      </c>
      <c r="C36" s="95" t="s">
        <v>35</v>
      </c>
      <c r="D36" s="95" t="s">
        <v>36</v>
      </c>
      <c r="E36" s="95" t="s">
        <v>37</v>
      </c>
      <c r="F36" s="95" t="s">
        <v>196</v>
      </c>
      <c r="G36" s="95" t="s">
        <v>197</v>
      </c>
      <c r="H36" s="95" t="s">
        <v>198</v>
      </c>
      <c r="I36" s="95" t="s">
        <v>199</v>
      </c>
      <c r="J36" s="95" t="s">
        <v>42</v>
      </c>
      <c r="K36" s="95" t="s">
        <v>43</v>
      </c>
      <c r="L36" s="95" t="s">
        <v>44</v>
      </c>
      <c r="M36" s="95" t="s">
        <v>200</v>
      </c>
      <c r="N36" s="95"/>
      <c r="O36" s="111"/>
      <c r="P36" s="111"/>
      <c r="Q36" s="111"/>
      <c r="R36" s="111"/>
      <c r="S36" s="126" t="e">
        <f t="shared" si="2"/>
        <v>#DIV/0!</v>
      </c>
      <c r="T36" s="112"/>
      <c r="U36" s="112"/>
      <c r="V36" s="112"/>
      <c r="W36" s="111"/>
      <c r="X36" s="111"/>
      <c r="Y36" s="111"/>
      <c r="Z36" s="111"/>
      <c r="AA36" s="111"/>
      <c r="AB36" s="111"/>
      <c r="AC36" s="111"/>
      <c r="AD36" s="112"/>
      <c r="AE36" s="134"/>
      <c r="AF36" s="134" t="e">
        <f>IF((#REF!+R36+X36)-P36=0,TRUE,FALSE)</f>
        <v>#REF!</v>
      </c>
      <c r="AG36" s="134" t="b">
        <f t="shared" si="1"/>
        <v>1</v>
      </c>
      <c r="AH36" s="134"/>
      <c r="AI36" s="134"/>
    </row>
    <row r="37" s="72" customFormat="1" ht="64.5" customHeight="1" spans="1:33">
      <c r="A37" s="94">
        <f t="shared" si="5"/>
        <v>34</v>
      </c>
      <c r="B37" s="99" t="s">
        <v>201</v>
      </c>
      <c r="C37" s="99" t="s">
        <v>35</v>
      </c>
      <c r="D37" s="99" t="s">
        <v>36</v>
      </c>
      <c r="E37" s="99" t="s">
        <v>37</v>
      </c>
      <c r="F37" s="99" t="s">
        <v>38</v>
      </c>
      <c r="G37" s="99" t="s">
        <v>202</v>
      </c>
      <c r="H37" s="99" t="s">
        <v>203</v>
      </c>
      <c r="I37" s="99" t="s">
        <v>204</v>
      </c>
      <c r="J37" s="95" t="s">
        <v>42</v>
      </c>
      <c r="K37" s="95" t="s">
        <v>43</v>
      </c>
      <c r="L37" s="95" t="s">
        <v>44</v>
      </c>
      <c r="M37" s="99" t="s">
        <v>205</v>
      </c>
      <c r="N37" s="99"/>
      <c r="O37" s="111"/>
      <c r="P37" s="111"/>
      <c r="Q37" s="111"/>
      <c r="R37" s="111"/>
      <c r="S37" s="126" t="e">
        <f t="shared" si="2"/>
        <v>#DIV/0!</v>
      </c>
      <c r="T37" s="112"/>
      <c r="U37" s="112"/>
      <c r="V37" s="112"/>
      <c r="W37" s="111"/>
      <c r="X37" s="111"/>
      <c r="Y37" s="111"/>
      <c r="Z37" s="111"/>
      <c r="AA37" s="111"/>
      <c r="AB37" s="111"/>
      <c r="AC37" s="111"/>
      <c r="AD37" s="137"/>
      <c r="AF37" s="134" t="e">
        <f>IF((#REF!+R37+X37)-P37=0,TRUE,FALSE)</f>
        <v>#REF!</v>
      </c>
      <c r="AG37" s="134" t="b">
        <f t="shared" si="1"/>
        <v>1</v>
      </c>
    </row>
    <row r="38" s="72" customFormat="1" ht="48" customHeight="1" spans="1:33">
      <c r="A38" s="94">
        <f t="shared" si="5"/>
        <v>35</v>
      </c>
      <c r="B38" s="99" t="s">
        <v>206</v>
      </c>
      <c r="C38" s="99" t="s">
        <v>35</v>
      </c>
      <c r="D38" s="99" t="s">
        <v>36</v>
      </c>
      <c r="E38" s="99" t="s">
        <v>37</v>
      </c>
      <c r="F38" s="99" t="s">
        <v>207</v>
      </c>
      <c r="G38" s="99" t="s">
        <v>48</v>
      </c>
      <c r="H38" s="99" t="s">
        <v>208</v>
      </c>
      <c r="I38" s="99" t="s">
        <v>209</v>
      </c>
      <c r="J38" s="95" t="s">
        <v>42</v>
      </c>
      <c r="K38" s="95" t="s">
        <v>43</v>
      </c>
      <c r="L38" s="95" t="s">
        <v>44</v>
      </c>
      <c r="M38" s="99" t="s">
        <v>210</v>
      </c>
      <c r="N38" s="99"/>
      <c r="O38" s="111"/>
      <c r="P38" s="111"/>
      <c r="Q38" s="111"/>
      <c r="R38" s="111"/>
      <c r="S38" s="126" t="e">
        <f t="shared" si="2"/>
        <v>#DIV/0!</v>
      </c>
      <c r="T38" s="126"/>
      <c r="U38" s="126"/>
      <c r="V38" s="126"/>
      <c r="W38" s="111"/>
      <c r="X38" s="111"/>
      <c r="Y38" s="111"/>
      <c r="Z38" s="111"/>
      <c r="AA38" s="111"/>
      <c r="AB38" s="111"/>
      <c r="AC38" s="111"/>
      <c r="AD38" s="137"/>
      <c r="AF38" s="134" t="e">
        <f>IF((#REF!+R38+X38)-P38=0,TRUE,FALSE)</f>
        <v>#REF!</v>
      </c>
      <c r="AG38" s="134" t="b">
        <f t="shared" si="1"/>
        <v>1</v>
      </c>
    </row>
    <row r="39" s="73" customFormat="1" customHeight="1" outlineLevel="1" spans="1:33">
      <c r="A39" s="94">
        <f t="shared" si="5"/>
        <v>36</v>
      </c>
      <c r="B39" s="100" t="s">
        <v>211</v>
      </c>
      <c r="C39" s="100" t="s">
        <v>212</v>
      </c>
      <c r="D39" s="100" t="s">
        <v>36</v>
      </c>
      <c r="E39" s="100" t="s">
        <v>213</v>
      </c>
      <c r="F39" s="100" t="s">
        <v>214</v>
      </c>
      <c r="G39" s="100" t="s">
        <v>215</v>
      </c>
      <c r="H39" s="100" t="s">
        <v>216</v>
      </c>
      <c r="I39" s="100" t="s">
        <v>217</v>
      </c>
      <c r="J39" s="100" t="s">
        <v>218</v>
      </c>
      <c r="K39" s="113" t="s">
        <v>219</v>
      </c>
      <c r="L39" s="113" t="s">
        <v>220</v>
      </c>
      <c r="M39" s="100" t="s">
        <v>221</v>
      </c>
      <c r="N39" s="100"/>
      <c r="O39" s="100"/>
      <c r="P39" s="101"/>
      <c r="Q39" s="127"/>
      <c r="R39" s="101"/>
      <c r="S39" s="126" t="e">
        <f t="shared" si="2"/>
        <v>#DIV/0!</v>
      </c>
      <c r="T39" s="126"/>
      <c r="U39" s="126"/>
      <c r="V39" s="126"/>
      <c r="W39" s="101"/>
      <c r="X39" s="101"/>
      <c r="Y39" s="101"/>
      <c r="Z39" s="101"/>
      <c r="AA39" s="101"/>
      <c r="AB39" s="101"/>
      <c r="AC39" s="101"/>
      <c r="AD39" s="100"/>
      <c r="AF39" s="134" t="e">
        <f>IF((#REF!+R39+X39)-P39=0,TRUE,FALSE)</f>
        <v>#REF!</v>
      </c>
      <c r="AG39" s="134" t="b">
        <f t="shared" si="1"/>
        <v>1</v>
      </c>
    </row>
    <row r="40" s="73" customFormat="1" customHeight="1" outlineLevel="1" spans="1:33">
      <c r="A40" s="94">
        <f t="shared" si="5"/>
        <v>37</v>
      </c>
      <c r="B40" s="100" t="s">
        <v>222</v>
      </c>
      <c r="C40" s="100" t="s">
        <v>212</v>
      </c>
      <c r="D40" s="100" t="s">
        <v>36</v>
      </c>
      <c r="E40" s="100" t="s">
        <v>213</v>
      </c>
      <c r="F40" s="100" t="s">
        <v>223</v>
      </c>
      <c r="G40" s="100" t="s">
        <v>224</v>
      </c>
      <c r="H40" s="100" t="s">
        <v>225</v>
      </c>
      <c r="I40" s="100" t="s">
        <v>226</v>
      </c>
      <c r="J40" s="100" t="s">
        <v>218</v>
      </c>
      <c r="K40" s="113" t="s">
        <v>219</v>
      </c>
      <c r="L40" s="113" t="s">
        <v>220</v>
      </c>
      <c r="M40" s="100" t="s">
        <v>131</v>
      </c>
      <c r="N40" s="100"/>
      <c r="O40" s="100"/>
      <c r="P40" s="100"/>
      <c r="Q40" s="127"/>
      <c r="R40" s="101"/>
      <c r="S40" s="126" t="e">
        <f t="shared" si="2"/>
        <v>#DIV/0!</v>
      </c>
      <c r="T40" s="126"/>
      <c r="U40" s="126"/>
      <c r="V40" s="126"/>
      <c r="W40" s="101"/>
      <c r="X40" s="101"/>
      <c r="Y40" s="101"/>
      <c r="Z40" s="101"/>
      <c r="AA40" s="101"/>
      <c r="AB40" s="101"/>
      <c r="AC40" s="101"/>
      <c r="AD40" s="100"/>
      <c r="AF40" s="134" t="e">
        <f>IF((#REF!+R40+X40)-P40=0,TRUE,FALSE)</f>
        <v>#REF!</v>
      </c>
      <c r="AG40" s="134" t="b">
        <f t="shared" si="1"/>
        <v>1</v>
      </c>
    </row>
    <row r="41" s="73" customFormat="1" customHeight="1" outlineLevel="1" spans="1:33">
      <c r="A41" s="94">
        <f t="shared" si="5"/>
        <v>38</v>
      </c>
      <c r="B41" s="100" t="s">
        <v>227</v>
      </c>
      <c r="C41" s="100" t="s">
        <v>212</v>
      </c>
      <c r="D41" s="100" t="s">
        <v>36</v>
      </c>
      <c r="E41" s="100" t="s">
        <v>213</v>
      </c>
      <c r="F41" s="100" t="s">
        <v>223</v>
      </c>
      <c r="G41" s="100" t="s">
        <v>228</v>
      </c>
      <c r="H41" s="100" t="s">
        <v>229</v>
      </c>
      <c r="I41" s="100" t="s">
        <v>230</v>
      </c>
      <c r="J41" s="100" t="s">
        <v>218</v>
      </c>
      <c r="K41" s="113" t="s">
        <v>219</v>
      </c>
      <c r="L41" s="113" t="s">
        <v>220</v>
      </c>
      <c r="M41" s="100" t="s">
        <v>231</v>
      </c>
      <c r="N41" s="100"/>
      <c r="O41" s="100"/>
      <c r="P41" s="100"/>
      <c r="Q41" s="127"/>
      <c r="R41" s="101"/>
      <c r="S41" s="126" t="e">
        <f t="shared" si="2"/>
        <v>#DIV/0!</v>
      </c>
      <c r="T41" s="112"/>
      <c r="U41" s="112"/>
      <c r="V41" s="112"/>
      <c r="W41" s="101"/>
      <c r="X41" s="101"/>
      <c r="Y41" s="101"/>
      <c r="Z41" s="138"/>
      <c r="AA41" s="138"/>
      <c r="AB41" s="138"/>
      <c r="AC41" s="138"/>
      <c r="AD41" s="100"/>
      <c r="AF41" s="134" t="e">
        <f>IF((#REF!+R41+X41)-P41=0,TRUE,FALSE)</f>
        <v>#REF!</v>
      </c>
      <c r="AG41" s="134" t="b">
        <f t="shared" si="1"/>
        <v>1</v>
      </c>
    </row>
    <row r="42" s="73" customFormat="1" customHeight="1" outlineLevel="1" spans="1:33">
      <c r="A42" s="94">
        <f t="shared" si="5"/>
        <v>39</v>
      </c>
      <c r="B42" s="100" t="s">
        <v>232</v>
      </c>
      <c r="C42" s="100" t="s">
        <v>212</v>
      </c>
      <c r="D42" s="100" t="s">
        <v>36</v>
      </c>
      <c r="E42" s="100" t="s">
        <v>213</v>
      </c>
      <c r="F42" s="100" t="s">
        <v>113</v>
      </c>
      <c r="G42" s="100" t="s">
        <v>233</v>
      </c>
      <c r="H42" s="100" t="s">
        <v>234</v>
      </c>
      <c r="I42" s="100" t="s">
        <v>235</v>
      </c>
      <c r="J42" s="100" t="s">
        <v>218</v>
      </c>
      <c r="K42" s="113" t="s">
        <v>219</v>
      </c>
      <c r="L42" s="113" t="s">
        <v>220</v>
      </c>
      <c r="M42" s="100" t="s">
        <v>236</v>
      </c>
      <c r="N42" s="100"/>
      <c r="O42" s="100"/>
      <c r="P42" s="100"/>
      <c r="Q42" s="127"/>
      <c r="R42" s="101"/>
      <c r="S42" s="126" t="e">
        <f t="shared" si="2"/>
        <v>#DIV/0!</v>
      </c>
      <c r="T42" s="126"/>
      <c r="U42" s="126"/>
      <c r="V42" s="126"/>
      <c r="W42" s="101"/>
      <c r="X42" s="101"/>
      <c r="Y42" s="101"/>
      <c r="Z42" s="101"/>
      <c r="AA42" s="101"/>
      <c r="AB42" s="101"/>
      <c r="AC42" s="101"/>
      <c r="AD42" s="100"/>
      <c r="AF42" s="134" t="e">
        <f>IF((#REF!+R42+X42)-P42=0,TRUE,FALSE)</f>
        <v>#REF!</v>
      </c>
      <c r="AG42" s="134" t="b">
        <f t="shared" si="1"/>
        <v>1</v>
      </c>
    </row>
    <row r="43" s="73" customFormat="1" customHeight="1" outlineLevel="1" spans="1:33">
      <c r="A43" s="94">
        <f t="shared" si="5"/>
        <v>40</v>
      </c>
      <c r="B43" s="100" t="s">
        <v>237</v>
      </c>
      <c r="C43" s="100" t="s">
        <v>212</v>
      </c>
      <c r="D43" s="100" t="s">
        <v>36</v>
      </c>
      <c r="E43" s="100" t="s">
        <v>213</v>
      </c>
      <c r="F43" s="100" t="s">
        <v>238</v>
      </c>
      <c r="G43" s="100" t="s">
        <v>239</v>
      </c>
      <c r="H43" s="100" t="s">
        <v>240</v>
      </c>
      <c r="I43" s="100" t="s">
        <v>241</v>
      </c>
      <c r="J43" s="100" t="s">
        <v>218</v>
      </c>
      <c r="K43" s="113" t="s">
        <v>219</v>
      </c>
      <c r="L43" s="113" t="s">
        <v>220</v>
      </c>
      <c r="M43" s="100" t="s">
        <v>242</v>
      </c>
      <c r="N43" s="100"/>
      <c r="O43" s="100"/>
      <c r="P43" s="100"/>
      <c r="Q43" s="127"/>
      <c r="R43" s="101"/>
      <c r="S43" s="126" t="e">
        <f t="shared" si="2"/>
        <v>#DIV/0!</v>
      </c>
      <c r="T43" s="126"/>
      <c r="U43" s="126"/>
      <c r="V43" s="126"/>
      <c r="W43" s="101"/>
      <c r="X43" s="101"/>
      <c r="Y43" s="101"/>
      <c r="Z43" s="101"/>
      <c r="AA43" s="101"/>
      <c r="AB43" s="101"/>
      <c r="AC43" s="101"/>
      <c r="AD43" s="100"/>
      <c r="AF43" s="134" t="e">
        <f>IF((#REF!+R43+X43)-P43=0,TRUE,FALSE)</f>
        <v>#REF!</v>
      </c>
      <c r="AG43" s="134" t="b">
        <f t="shared" si="1"/>
        <v>1</v>
      </c>
    </row>
    <row r="44" s="73" customFormat="1" customHeight="1" outlineLevel="1" spans="1:33">
      <c r="A44" s="94">
        <f t="shared" si="5"/>
        <v>41</v>
      </c>
      <c r="B44" s="101" t="s">
        <v>243</v>
      </c>
      <c r="C44" s="100" t="s">
        <v>212</v>
      </c>
      <c r="D44" s="100" t="s">
        <v>36</v>
      </c>
      <c r="E44" s="100" t="s">
        <v>213</v>
      </c>
      <c r="F44" s="100" t="s">
        <v>238</v>
      </c>
      <c r="G44" s="101" t="s">
        <v>244</v>
      </c>
      <c r="H44" s="101" t="s">
        <v>245</v>
      </c>
      <c r="I44" s="101" t="s">
        <v>246</v>
      </c>
      <c r="J44" s="100" t="s">
        <v>218</v>
      </c>
      <c r="K44" s="113" t="s">
        <v>219</v>
      </c>
      <c r="L44" s="113" t="s">
        <v>220</v>
      </c>
      <c r="M44" s="101" t="s">
        <v>190</v>
      </c>
      <c r="N44" s="101"/>
      <c r="O44" s="101"/>
      <c r="P44" s="101"/>
      <c r="Q44" s="127"/>
      <c r="R44" s="101"/>
      <c r="S44" s="126" t="e">
        <f t="shared" si="2"/>
        <v>#DIV/0!</v>
      </c>
      <c r="T44" s="126"/>
      <c r="U44" s="126"/>
      <c r="V44" s="126"/>
      <c r="W44" s="101"/>
      <c r="X44" s="101"/>
      <c r="Y44" s="101"/>
      <c r="Z44" s="101"/>
      <c r="AA44" s="101"/>
      <c r="AB44" s="101"/>
      <c r="AC44" s="101"/>
      <c r="AD44" s="100"/>
      <c r="AF44" s="134" t="e">
        <f>IF((#REF!+R44+X44)-P44=0,TRUE,FALSE)</f>
        <v>#REF!</v>
      </c>
      <c r="AG44" s="134" t="b">
        <f t="shared" si="1"/>
        <v>1</v>
      </c>
    </row>
    <row r="45" s="73" customFormat="1" ht="50.25" customHeight="1" spans="1:33">
      <c r="A45" s="94">
        <f t="shared" ref="A45:A54" si="6">ROW()-3</f>
        <v>42</v>
      </c>
      <c r="B45" s="100" t="s">
        <v>247</v>
      </c>
      <c r="C45" s="100" t="s">
        <v>212</v>
      </c>
      <c r="D45" s="100" t="s">
        <v>36</v>
      </c>
      <c r="E45" s="100" t="s">
        <v>213</v>
      </c>
      <c r="F45" s="100" t="s">
        <v>196</v>
      </c>
      <c r="G45" s="100" t="s">
        <v>248</v>
      </c>
      <c r="H45" s="100" t="s">
        <v>249</v>
      </c>
      <c r="I45" s="100" t="s">
        <v>250</v>
      </c>
      <c r="J45" s="100" t="s">
        <v>218</v>
      </c>
      <c r="K45" s="113" t="s">
        <v>219</v>
      </c>
      <c r="L45" s="113" t="s">
        <v>220</v>
      </c>
      <c r="M45" s="100" t="s">
        <v>251</v>
      </c>
      <c r="N45" s="100"/>
      <c r="O45" s="100"/>
      <c r="P45" s="100"/>
      <c r="Q45" s="127"/>
      <c r="R45" s="101"/>
      <c r="S45" s="126" t="e">
        <f t="shared" si="2"/>
        <v>#DIV/0!</v>
      </c>
      <c r="T45" s="126"/>
      <c r="U45" s="126"/>
      <c r="V45" s="126"/>
      <c r="W45" s="101"/>
      <c r="X45" s="101"/>
      <c r="Y45" s="101"/>
      <c r="Z45" s="101"/>
      <c r="AA45" s="101"/>
      <c r="AB45" s="101"/>
      <c r="AC45" s="101"/>
      <c r="AD45" s="101"/>
      <c r="AF45" s="134" t="e">
        <f>IF((#REF!+R45+X45)-P45=0,TRUE,FALSE)</f>
        <v>#REF!</v>
      </c>
      <c r="AG45" s="134" t="b">
        <f t="shared" si="1"/>
        <v>1</v>
      </c>
    </row>
    <row r="46" s="73" customFormat="1" ht="50.25" customHeight="1" spans="1:33">
      <c r="A46" s="94">
        <f t="shared" si="6"/>
        <v>43</v>
      </c>
      <c r="B46" s="100" t="s">
        <v>252</v>
      </c>
      <c r="C46" s="100" t="s">
        <v>212</v>
      </c>
      <c r="D46" s="100" t="s">
        <v>36</v>
      </c>
      <c r="E46" s="100" t="s">
        <v>213</v>
      </c>
      <c r="F46" s="100" t="s">
        <v>238</v>
      </c>
      <c r="G46" s="100" t="s">
        <v>253</v>
      </c>
      <c r="H46" s="100" t="s">
        <v>254</v>
      </c>
      <c r="I46" s="100" t="s">
        <v>255</v>
      </c>
      <c r="J46" s="100" t="s">
        <v>218</v>
      </c>
      <c r="K46" s="113" t="s">
        <v>219</v>
      </c>
      <c r="L46" s="113" t="s">
        <v>220</v>
      </c>
      <c r="M46" s="100" t="s">
        <v>256</v>
      </c>
      <c r="N46" s="100"/>
      <c r="O46" s="100"/>
      <c r="P46" s="101"/>
      <c r="Q46" s="127"/>
      <c r="R46" s="101"/>
      <c r="S46" s="126" t="e">
        <f t="shared" si="2"/>
        <v>#DIV/0!</v>
      </c>
      <c r="T46" s="126"/>
      <c r="U46" s="126"/>
      <c r="V46" s="126"/>
      <c r="W46" s="101"/>
      <c r="X46" s="101"/>
      <c r="Y46" s="101"/>
      <c r="Z46" s="101"/>
      <c r="AA46" s="101"/>
      <c r="AB46" s="101"/>
      <c r="AC46" s="101"/>
      <c r="AD46" s="100"/>
      <c r="AF46" s="134" t="e">
        <f>IF((#REF!+R46+X46)-P46=0,TRUE,FALSE)</f>
        <v>#REF!</v>
      </c>
      <c r="AG46" s="134" t="b">
        <f t="shared" si="1"/>
        <v>1</v>
      </c>
    </row>
    <row r="47" s="73" customFormat="1" ht="50.25" customHeight="1" spans="1:33">
      <c r="A47" s="94">
        <f t="shared" si="6"/>
        <v>44</v>
      </c>
      <c r="B47" s="100" t="s">
        <v>257</v>
      </c>
      <c r="C47" s="100" t="s">
        <v>212</v>
      </c>
      <c r="D47" s="100" t="s">
        <v>36</v>
      </c>
      <c r="E47" s="100" t="s">
        <v>213</v>
      </c>
      <c r="F47" s="100" t="s">
        <v>258</v>
      </c>
      <c r="G47" s="100" t="s">
        <v>259</v>
      </c>
      <c r="H47" s="100" t="s">
        <v>260</v>
      </c>
      <c r="I47" s="100" t="s">
        <v>261</v>
      </c>
      <c r="J47" s="100" t="s">
        <v>218</v>
      </c>
      <c r="K47" s="113" t="s">
        <v>219</v>
      </c>
      <c r="L47" s="113" t="s">
        <v>220</v>
      </c>
      <c r="M47" s="100" t="s">
        <v>262</v>
      </c>
      <c r="N47" s="100"/>
      <c r="O47" s="100"/>
      <c r="P47" s="100"/>
      <c r="Q47" s="127"/>
      <c r="R47" s="101"/>
      <c r="S47" s="126" t="e">
        <f t="shared" si="2"/>
        <v>#DIV/0!</v>
      </c>
      <c r="T47" s="126"/>
      <c r="U47" s="126"/>
      <c r="V47" s="126"/>
      <c r="W47" s="101"/>
      <c r="X47" s="101"/>
      <c r="Y47" s="101"/>
      <c r="Z47" s="101"/>
      <c r="AA47" s="101"/>
      <c r="AB47" s="101"/>
      <c r="AC47" s="101"/>
      <c r="AD47" s="100"/>
      <c r="AF47" s="134" t="e">
        <f>IF((#REF!+R47+X47)-P47=0,TRUE,FALSE)</f>
        <v>#REF!</v>
      </c>
      <c r="AG47" s="134" t="b">
        <f t="shared" si="1"/>
        <v>1</v>
      </c>
    </row>
    <row r="48" s="73" customFormat="1" ht="50.25" customHeight="1" spans="1:33">
      <c r="A48" s="94">
        <f t="shared" si="6"/>
        <v>45</v>
      </c>
      <c r="B48" s="100" t="s">
        <v>263</v>
      </c>
      <c r="C48" s="100" t="s">
        <v>212</v>
      </c>
      <c r="D48" s="100" t="s">
        <v>36</v>
      </c>
      <c r="E48" s="100" t="s">
        <v>213</v>
      </c>
      <c r="F48" s="100" t="s">
        <v>223</v>
      </c>
      <c r="G48" s="100" t="s">
        <v>264</v>
      </c>
      <c r="H48" s="100" t="s">
        <v>265</v>
      </c>
      <c r="I48" s="100" t="s">
        <v>266</v>
      </c>
      <c r="J48" s="100" t="s">
        <v>218</v>
      </c>
      <c r="K48" s="113" t="s">
        <v>219</v>
      </c>
      <c r="L48" s="113" t="s">
        <v>220</v>
      </c>
      <c r="M48" s="100" t="s">
        <v>267</v>
      </c>
      <c r="N48" s="100"/>
      <c r="O48" s="100"/>
      <c r="P48" s="100"/>
      <c r="Q48" s="127"/>
      <c r="R48" s="101"/>
      <c r="S48" s="126" t="e">
        <f t="shared" si="2"/>
        <v>#DIV/0!</v>
      </c>
      <c r="T48" s="126"/>
      <c r="U48" s="126"/>
      <c r="V48" s="126"/>
      <c r="W48" s="101"/>
      <c r="X48" s="101"/>
      <c r="Y48" s="101"/>
      <c r="Z48" s="101"/>
      <c r="AA48" s="101"/>
      <c r="AB48" s="101"/>
      <c r="AC48" s="101"/>
      <c r="AD48" s="101"/>
      <c r="AF48" s="134" t="e">
        <f>IF((#REF!+R48+X48)-P48=0,TRUE,FALSE)</f>
        <v>#REF!</v>
      </c>
      <c r="AG48" s="134" t="b">
        <f t="shared" si="1"/>
        <v>1</v>
      </c>
    </row>
    <row r="49" s="73" customFormat="1" ht="50.25" customHeight="1" spans="1:33">
      <c r="A49" s="94">
        <f t="shared" si="6"/>
        <v>46</v>
      </c>
      <c r="B49" s="100" t="s">
        <v>268</v>
      </c>
      <c r="C49" s="100" t="s">
        <v>212</v>
      </c>
      <c r="D49" s="100" t="s">
        <v>36</v>
      </c>
      <c r="E49" s="100" t="s">
        <v>213</v>
      </c>
      <c r="F49" s="100" t="s">
        <v>223</v>
      </c>
      <c r="G49" s="100" t="s">
        <v>228</v>
      </c>
      <c r="H49" s="100" t="s">
        <v>269</v>
      </c>
      <c r="I49" s="100" t="s">
        <v>270</v>
      </c>
      <c r="J49" s="100" t="s">
        <v>218</v>
      </c>
      <c r="K49" s="113" t="s">
        <v>219</v>
      </c>
      <c r="L49" s="113" t="s">
        <v>220</v>
      </c>
      <c r="M49" s="100" t="s">
        <v>231</v>
      </c>
      <c r="N49" s="100"/>
      <c r="O49" s="100"/>
      <c r="P49" s="101"/>
      <c r="Q49" s="127"/>
      <c r="R49" s="101"/>
      <c r="S49" s="126" t="e">
        <f t="shared" si="2"/>
        <v>#DIV/0!</v>
      </c>
      <c r="T49" s="112"/>
      <c r="U49" s="112"/>
      <c r="V49" s="112"/>
      <c r="W49" s="101"/>
      <c r="X49" s="101"/>
      <c r="Y49" s="101"/>
      <c r="Z49" s="138"/>
      <c r="AA49" s="138"/>
      <c r="AB49" s="138"/>
      <c r="AC49" s="138"/>
      <c r="AD49" s="100"/>
      <c r="AF49" s="134" t="e">
        <f>IF((#REF!+R49+X49)-P49=0,TRUE,FALSE)</f>
        <v>#REF!</v>
      </c>
      <c r="AG49" s="134" t="b">
        <f t="shared" si="1"/>
        <v>1</v>
      </c>
    </row>
    <row r="50" s="73" customFormat="1" ht="50.25" customHeight="1" spans="1:33">
      <c r="A50" s="94">
        <f t="shared" si="6"/>
        <v>47</v>
      </c>
      <c r="B50" s="100" t="s">
        <v>271</v>
      </c>
      <c r="C50" s="100" t="s">
        <v>212</v>
      </c>
      <c r="D50" s="100" t="s">
        <v>36</v>
      </c>
      <c r="E50" s="100" t="s">
        <v>213</v>
      </c>
      <c r="F50" s="100" t="s">
        <v>272</v>
      </c>
      <c r="G50" s="100" t="s">
        <v>228</v>
      </c>
      <c r="H50" s="100" t="s">
        <v>273</v>
      </c>
      <c r="I50" s="100" t="s">
        <v>274</v>
      </c>
      <c r="J50" s="100" t="s">
        <v>218</v>
      </c>
      <c r="K50" s="113" t="s">
        <v>219</v>
      </c>
      <c r="L50" s="113" t="s">
        <v>220</v>
      </c>
      <c r="M50" s="100" t="s">
        <v>231</v>
      </c>
      <c r="N50" s="100"/>
      <c r="O50" s="100"/>
      <c r="P50" s="100"/>
      <c r="Q50" s="127"/>
      <c r="R50" s="101"/>
      <c r="S50" s="126" t="e">
        <f t="shared" si="2"/>
        <v>#DIV/0!</v>
      </c>
      <c r="T50" s="126"/>
      <c r="U50" s="126"/>
      <c r="V50" s="126"/>
      <c r="W50" s="101"/>
      <c r="X50" s="101"/>
      <c r="Y50" s="101"/>
      <c r="Z50" s="101"/>
      <c r="AA50" s="101"/>
      <c r="AB50" s="101"/>
      <c r="AC50" s="101"/>
      <c r="AD50" s="100"/>
      <c r="AF50" s="134" t="e">
        <f>IF((#REF!+R50+X50)-P50=0,TRUE,FALSE)</f>
        <v>#REF!</v>
      </c>
      <c r="AG50" s="134" t="b">
        <f t="shared" si="1"/>
        <v>1</v>
      </c>
    </row>
    <row r="51" s="73" customFormat="1" ht="50.25" customHeight="1" spans="1:33">
      <c r="A51" s="94">
        <f t="shared" si="6"/>
        <v>48</v>
      </c>
      <c r="B51" s="100" t="s">
        <v>275</v>
      </c>
      <c r="C51" s="100" t="s">
        <v>212</v>
      </c>
      <c r="D51" s="100" t="s">
        <v>276</v>
      </c>
      <c r="E51" s="100" t="s">
        <v>213</v>
      </c>
      <c r="F51" s="100" t="s">
        <v>277</v>
      </c>
      <c r="G51" s="102" t="s">
        <v>278</v>
      </c>
      <c r="H51" s="102" t="s">
        <v>279</v>
      </c>
      <c r="I51" s="100" t="s">
        <v>280</v>
      </c>
      <c r="J51" s="100" t="s">
        <v>218</v>
      </c>
      <c r="K51" s="113" t="s">
        <v>219</v>
      </c>
      <c r="L51" s="113" t="s">
        <v>220</v>
      </c>
      <c r="M51" s="100" t="s">
        <v>281</v>
      </c>
      <c r="N51" s="102"/>
      <c r="O51" s="100"/>
      <c r="P51" s="100"/>
      <c r="Q51" s="127"/>
      <c r="R51" s="101"/>
      <c r="S51" s="126" t="e">
        <f t="shared" si="2"/>
        <v>#DIV/0!</v>
      </c>
      <c r="T51" s="126"/>
      <c r="U51" s="126"/>
      <c r="V51" s="126"/>
      <c r="W51" s="101"/>
      <c r="X51" s="101"/>
      <c r="Y51" s="101"/>
      <c r="Z51" s="101"/>
      <c r="AA51" s="101"/>
      <c r="AB51" s="101"/>
      <c r="AC51" s="101"/>
      <c r="AD51" s="100"/>
      <c r="AF51" s="134" t="e">
        <f>IF((#REF!+R51+X51)-P51=0,TRUE,FALSE)</f>
        <v>#REF!</v>
      </c>
      <c r="AG51" s="134" t="b">
        <f t="shared" si="1"/>
        <v>1</v>
      </c>
    </row>
    <row r="52" s="73" customFormat="1" ht="50.25" customHeight="1" spans="1:33">
      <c r="A52" s="94">
        <f t="shared" si="6"/>
        <v>49</v>
      </c>
      <c r="B52" s="100" t="s">
        <v>282</v>
      </c>
      <c r="C52" s="100" t="s">
        <v>212</v>
      </c>
      <c r="D52" s="100" t="s">
        <v>36</v>
      </c>
      <c r="E52" s="100" t="s">
        <v>213</v>
      </c>
      <c r="F52" s="100" t="s">
        <v>283</v>
      </c>
      <c r="G52" s="100" t="s">
        <v>284</v>
      </c>
      <c r="H52" s="100" t="s">
        <v>285</v>
      </c>
      <c r="I52" s="100" t="s">
        <v>286</v>
      </c>
      <c r="J52" s="100" t="s">
        <v>218</v>
      </c>
      <c r="K52" s="113" t="s">
        <v>219</v>
      </c>
      <c r="L52" s="113" t="s">
        <v>220</v>
      </c>
      <c r="M52" s="100" t="s">
        <v>287</v>
      </c>
      <c r="N52" s="100"/>
      <c r="O52" s="100"/>
      <c r="P52" s="100"/>
      <c r="Q52" s="127"/>
      <c r="R52" s="101"/>
      <c r="S52" s="126" t="e">
        <f t="shared" si="2"/>
        <v>#DIV/0!</v>
      </c>
      <c r="T52" s="126"/>
      <c r="U52" s="126"/>
      <c r="V52" s="126"/>
      <c r="W52" s="101"/>
      <c r="X52" s="101"/>
      <c r="Y52" s="101"/>
      <c r="Z52" s="101"/>
      <c r="AA52" s="101"/>
      <c r="AB52" s="101"/>
      <c r="AC52" s="101"/>
      <c r="AD52" s="100"/>
      <c r="AF52" s="134" t="e">
        <f>IF((#REF!+R52+X52)-P52=0,TRUE,FALSE)</f>
        <v>#REF!</v>
      </c>
      <c r="AG52" s="134" t="b">
        <f t="shared" si="1"/>
        <v>1</v>
      </c>
    </row>
    <row r="53" s="73" customFormat="1" ht="67.25" customHeight="1" spans="1:33">
      <c r="A53" s="94">
        <f t="shared" si="6"/>
        <v>50</v>
      </c>
      <c r="B53" s="101" t="s">
        <v>288</v>
      </c>
      <c r="C53" s="100" t="s">
        <v>212</v>
      </c>
      <c r="D53" s="100" t="s">
        <v>36</v>
      </c>
      <c r="E53" s="100" t="s">
        <v>213</v>
      </c>
      <c r="F53" s="100" t="s">
        <v>289</v>
      </c>
      <c r="G53" s="101" t="s">
        <v>290</v>
      </c>
      <c r="H53" s="101" t="s">
        <v>291</v>
      </c>
      <c r="I53" s="101" t="s">
        <v>292</v>
      </c>
      <c r="J53" s="100" t="s">
        <v>218</v>
      </c>
      <c r="K53" s="113" t="s">
        <v>219</v>
      </c>
      <c r="L53" s="113" t="s">
        <v>220</v>
      </c>
      <c r="M53" s="101" t="s">
        <v>131</v>
      </c>
      <c r="N53" s="101"/>
      <c r="O53" s="101"/>
      <c r="P53" s="101"/>
      <c r="Q53" s="127"/>
      <c r="R53" s="101"/>
      <c r="S53" s="126" t="e">
        <f t="shared" si="2"/>
        <v>#DIV/0!</v>
      </c>
      <c r="T53" s="126"/>
      <c r="U53" s="126"/>
      <c r="V53" s="126"/>
      <c r="W53" s="101"/>
      <c r="X53" s="101"/>
      <c r="Y53" s="101"/>
      <c r="Z53" s="101"/>
      <c r="AA53" s="101"/>
      <c r="AB53" s="101"/>
      <c r="AC53" s="101"/>
      <c r="AD53" s="101"/>
      <c r="AF53" s="134" t="e">
        <f>IF((#REF!+R53+X53)-P53=0,TRUE,FALSE)</f>
        <v>#REF!</v>
      </c>
      <c r="AG53" s="134" t="b">
        <f t="shared" si="1"/>
        <v>1</v>
      </c>
    </row>
    <row r="54" s="73" customFormat="1" ht="68.2" customHeight="1" spans="1:33">
      <c r="A54" s="94">
        <f t="shared" si="6"/>
        <v>51</v>
      </c>
      <c r="B54" s="100" t="s">
        <v>293</v>
      </c>
      <c r="C54" s="100" t="s">
        <v>212</v>
      </c>
      <c r="D54" s="100" t="s">
        <v>36</v>
      </c>
      <c r="E54" s="100" t="s">
        <v>213</v>
      </c>
      <c r="F54" s="100" t="s">
        <v>294</v>
      </c>
      <c r="G54" s="100" t="s">
        <v>290</v>
      </c>
      <c r="H54" s="100" t="s">
        <v>295</v>
      </c>
      <c r="I54" s="100" t="s">
        <v>296</v>
      </c>
      <c r="J54" s="100" t="s">
        <v>218</v>
      </c>
      <c r="K54" s="113" t="s">
        <v>219</v>
      </c>
      <c r="L54" s="113" t="s">
        <v>220</v>
      </c>
      <c r="M54" s="100" t="s">
        <v>131</v>
      </c>
      <c r="N54" s="100"/>
      <c r="O54" s="100"/>
      <c r="P54" s="100"/>
      <c r="Q54" s="127"/>
      <c r="R54" s="101"/>
      <c r="S54" s="126" t="e">
        <f t="shared" si="2"/>
        <v>#DIV/0!</v>
      </c>
      <c r="T54" s="126"/>
      <c r="U54" s="126"/>
      <c r="V54" s="126"/>
      <c r="W54" s="101"/>
      <c r="X54" s="101"/>
      <c r="Y54" s="101"/>
      <c r="Z54" s="101"/>
      <c r="AA54" s="101"/>
      <c r="AB54" s="101"/>
      <c r="AC54" s="101"/>
      <c r="AD54" s="100"/>
      <c r="AF54" s="134" t="e">
        <f>IF((#REF!+R54+X54)-P54=0,TRUE,FALSE)</f>
        <v>#REF!</v>
      </c>
      <c r="AG54" s="134" t="b">
        <f t="shared" si="1"/>
        <v>1</v>
      </c>
    </row>
    <row r="55" s="73" customFormat="1" ht="50.25" customHeight="1" spans="1:33">
      <c r="A55" s="94">
        <f t="shared" ref="A55:A66" si="7">ROW()-3</f>
        <v>52</v>
      </c>
      <c r="B55" s="100" t="s">
        <v>297</v>
      </c>
      <c r="C55" s="100" t="s">
        <v>212</v>
      </c>
      <c r="D55" s="100" t="s">
        <v>36</v>
      </c>
      <c r="E55" s="100" t="s">
        <v>213</v>
      </c>
      <c r="F55" s="100" t="s">
        <v>223</v>
      </c>
      <c r="G55" s="100" t="s">
        <v>298</v>
      </c>
      <c r="H55" s="100" t="s">
        <v>299</v>
      </c>
      <c r="I55" s="100" t="s">
        <v>300</v>
      </c>
      <c r="J55" s="100" t="s">
        <v>218</v>
      </c>
      <c r="K55" s="113" t="s">
        <v>219</v>
      </c>
      <c r="L55" s="113" t="s">
        <v>220</v>
      </c>
      <c r="M55" s="100" t="s">
        <v>301</v>
      </c>
      <c r="N55" s="100"/>
      <c r="O55" s="100"/>
      <c r="P55" s="100"/>
      <c r="Q55" s="127"/>
      <c r="R55" s="101"/>
      <c r="S55" s="126" t="e">
        <f t="shared" si="2"/>
        <v>#DIV/0!</v>
      </c>
      <c r="T55" s="126"/>
      <c r="U55" s="126"/>
      <c r="V55" s="126"/>
      <c r="W55" s="101"/>
      <c r="X55" s="101"/>
      <c r="Y55" s="101"/>
      <c r="Z55" s="101"/>
      <c r="AA55" s="101"/>
      <c r="AB55" s="101"/>
      <c r="AC55" s="101"/>
      <c r="AD55" s="100"/>
      <c r="AF55" s="134" t="e">
        <f>IF((#REF!+R55+X55)-P55=0,TRUE,FALSE)</f>
        <v>#REF!</v>
      </c>
      <c r="AG55" s="134" t="b">
        <f t="shared" si="1"/>
        <v>1</v>
      </c>
    </row>
    <row r="56" s="73" customFormat="1" ht="50.25" customHeight="1" spans="1:33">
      <c r="A56" s="94">
        <f t="shared" si="7"/>
        <v>53</v>
      </c>
      <c r="B56" s="100" t="s">
        <v>302</v>
      </c>
      <c r="C56" s="100" t="s">
        <v>212</v>
      </c>
      <c r="D56" s="100" t="s">
        <v>36</v>
      </c>
      <c r="E56" s="100" t="s">
        <v>213</v>
      </c>
      <c r="F56" s="100" t="s">
        <v>207</v>
      </c>
      <c r="G56" s="100" t="s">
        <v>303</v>
      </c>
      <c r="H56" s="100" t="s">
        <v>304</v>
      </c>
      <c r="I56" s="100" t="s">
        <v>305</v>
      </c>
      <c r="J56" s="100" t="s">
        <v>218</v>
      </c>
      <c r="K56" s="113" t="s">
        <v>219</v>
      </c>
      <c r="L56" s="113" t="s">
        <v>220</v>
      </c>
      <c r="M56" s="100" t="s">
        <v>306</v>
      </c>
      <c r="N56" s="100"/>
      <c r="O56" s="100"/>
      <c r="P56" s="100"/>
      <c r="Q56" s="127"/>
      <c r="R56" s="101"/>
      <c r="S56" s="126" t="e">
        <f t="shared" si="2"/>
        <v>#DIV/0!</v>
      </c>
      <c r="T56" s="112"/>
      <c r="U56" s="112"/>
      <c r="V56" s="112"/>
      <c r="W56" s="101"/>
      <c r="X56" s="101"/>
      <c r="Y56" s="101"/>
      <c r="Z56" s="138"/>
      <c r="AA56" s="138"/>
      <c r="AB56" s="138"/>
      <c r="AC56" s="138"/>
      <c r="AD56" s="100"/>
      <c r="AF56" s="134" t="e">
        <f>IF((#REF!+R56+X56)-P56=0,TRUE,FALSE)</f>
        <v>#REF!</v>
      </c>
      <c r="AG56" s="134" t="b">
        <f t="shared" si="1"/>
        <v>1</v>
      </c>
    </row>
    <row r="57" s="73" customFormat="1" ht="50.25" customHeight="1" spans="1:33">
      <c r="A57" s="94">
        <f t="shared" si="7"/>
        <v>54</v>
      </c>
      <c r="B57" s="100" t="s">
        <v>307</v>
      </c>
      <c r="C57" s="100" t="s">
        <v>212</v>
      </c>
      <c r="D57" s="100" t="s">
        <v>36</v>
      </c>
      <c r="E57" s="100" t="s">
        <v>213</v>
      </c>
      <c r="F57" s="100" t="s">
        <v>223</v>
      </c>
      <c r="G57" s="100" t="s">
        <v>308</v>
      </c>
      <c r="H57" s="100" t="s">
        <v>309</v>
      </c>
      <c r="I57" s="100" t="s">
        <v>310</v>
      </c>
      <c r="J57" s="100" t="s">
        <v>218</v>
      </c>
      <c r="K57" s="113" t="s">
        <v>219</v>
      </c>
      <c r="L57" s="113" t="s">
        <v>220</v>
      </c>
      <c r="M57" s="100" t="s">
        <v>311</v>
      </c>
      <c r="N57" s="100"/>
      <c r="O57" s="100"/>
      <c r="P57" s="100"/>
      <c r="Q57" s="127"/>
      <c r="R57" s="101"/>
      <c r="S57" s="126" t="e">
        <f t="shared" si="2"/>
        <v>#DIV/0!</v>
      </c>
      <c r="T57" s="126"/>
      <c r="U57" s="126"/>
      <c r="V57" s="126"/>
      <c r="W57" s="101"/>
      <c r="X57" s="101"/>
      <c r="Y57" s="101"/>
      <c r="Z57" s="101"/>
      <c r="AA57" s="101"/>
      <c r="AB57" s="101"/>
      <c r="AC57" s="101"/>
      <c r="AD57" s="100"/>
      <c r="AF57" s="134" t="e">
        <f>IF((#REF!+R57+X57)-P57=0,TRUE,FALSE)</f>
        <v>#REF!</v>
      </c>
      <c r="AG57" s="134" t="b">
        <f t="shared" si="1"/>
        <v>1</v>
      </c>
    </row>
    <row r="58" s="73" customFormat="1" ht="50.25" customHeight="1" spans="1:33">
      <c r="A58" s="94">
        <f t="shared" si="7"/>
        <v>55</v>
      </c>
      <c r="B58" s="101" t="s">
        <v>312</v>
      </c>
      <c r="C58" s="100" t="s">
        <v>212</v>
      </c>
      <c r="D58" s="100" t="s">
        <v>36</v>
      </c>
      <c r="E58" s="100" t="s">
        <v>213</v>
      </c>
      <c r="F58" s="100" t="s">
        <v>313</v>
      </c>
      <c r="G58" s="101" t="s">
        <v>314</v>
      </c>
      <c r="H58" s="101" t="s">
        <v>299</v>
      </c>
      <c r="I58" s="101" t="s">
        <v>315</v>
      </c>
      <c r="J58" s="100" t="s">
        <v>218</v>
      </c>
      <c r="K58" s="113" t="s">
        <v>219</v>
      </c>
      <c r="L58" s="113" t="s">
        <v>220</v>
      </c>
      <c r="M58" s="101" t="s">
        <v>316</v>
      </c>
      <c r="N58" s="101"/>
      <c r="O58" s="101"/>
      <c r="P58" s="100"/>
      <c r="Q58" s="127"/>
      <c r="R58" s="101"/>
      <c r="S58" s="126" t="e">
        <f t="shared" si="2"/>
        <v>#DIV/0!</v>
      </c>
      <c r="T58" s="126"/>
      <c r="U58" s="126"/>
      <c r="V58" s="126"/>
      <c r="W58" s="101"/>
      <c r="X58" s="101"/>
      <c r="Y58" s="101"/>
      <c r="Z58" s="101"/>
      <c r="AA58" s="101"/>
      <c r="AB58" s="101"/>
      <c r="AC58" s="101"/>
      <c r="AD58" s="101"/>
      <c r="AF58" s="134" t="e">
        <f>IF((#REF!+R58+X58)-P58=0,TRUE,FALSE)</f>
        <v>#REF!</v>
      </c>
      <c r="AG58" s="134" t="b">
        <f t="shared" si="1"/>
        <v>1</v>
      </c>
    </row>
    <row r="59" s="73" customFormat="1" ht="50.25" customHeight="1" spans="1:33">
      <c r="A59" s="94">
        <f t="shared" si="7"/>
        <v>56</v>
      </c>
      <c r="B59" s="100" t="s">
        <v>317</v>
      </c>
      <c r="C59" s="100" t="s">
        <v>212</v>
      </c>
      <c r="D59" s="100" t="s">
        <v>36</v>
      </c>
      <c r="E59" s="100" t="s">
        <v>213</v>
      </c>
      <c r="F59" s="100" t="s">
        <v>105</v>
      </c>
      <c r="G59" s="100" t="s">
        <v>318</v>
      </c>
      <c r="H59" s="100" t="s">
        <v>299</v>
      </c>
      <c r="I59" s="100" t="s">
        <v>319</v>
      </c>
      <c r="J59" s="100" t="s">
        <v>218</v>
      </c>
      <c r="K59" s="113" t="s">
        <v>219</v>
      </c>
      <c r="L59" s="113" t="s">
        <v>220</v>
      </c>
      <c r="M59" s="100" t="s">
        <v>320</v>
      </c>
      <c r="N59" s="100"/>
      <c r="O59" s="100"/>
      <c r="P59" s="101"/>
      <c r="Q59" s="127"/>
      <c r="R59" s="101"/>
      <c r="S59" s="126" t="e">
        <f t="shared" si="2"/>
        <v>#DIV/0!</v>
      </c>
      <c r="T59" s="126"/>
      <c r="U59" s="126"/>
      <c r="V59" s="126"/>
      <c r="W59" s="101"/>
      <c r="X59" s="101"/>
      <c r="Y59" s="101"/>
      <c r="Z59" s="101"/>
      <c r="AA59" s="101"/>
      <c r="AB59" s="101"/>
      <c r="AC59" s="101"/>
      <c r="AD59" s="100"/>
      <c r="AF59" s="134" t="e">
        <f>IF((#REF!+R59+X59)-P59=0,TRUE,FALSE)</f>
        <v>#REF!</v>
      </c>
      <c r="AG59" s="134" t="b">
        <f t="shared" si="1"/>
        <v>1</v>
      </c>
    </row>
    <row r="60" s="73" customFormat="1" ht="50.25" customHeight="1" spans="1:33">
      <c r="A60" s="94">
        <f t="shared" si="7"/>
        <v>57</v>
      </c>
      <c r="B60" s="100" t="s">
        <v>321</v>
      </c>
      <c r="C60" s="100" t="s">
        <v>212</v>
      </c>
      <c r="D60" s="100" t="s">
        <v>36</v>
      </c>
      <c r="E60" s="100" t="s">
        <v>213</v>
      </c>
      <c r="F60" s="100" t="s">
        <v>223</v>
      </c>
      <c r="G60" s="100" t="s">
        <v>322</v>
      </c>
      <c r="H60" s="100" t="s">
        <v>323</v>
      </c>
      <c r="I60" s="100" t="s">
        <v>324</v>
      </c>
      <c r="J60" s="100" t="s">
        <v>218</v>
      </c>
      <c r="K60" s="113" t="s">
        <v>219</v>
      </c>
      <c r="L60" s="113" t="s">
        <v>220</v>
      </c>
      <c r="M60" s="100" t="s">
        <v>57</v>
      </c>
      <c r="N60" s="100"/>
      <c r="O60" s="100"/>
      <c r="P60" s="100"/>
      <c r="Q60" s="127"/>
      <c r="R60" s="101"/>
      <c r="S60" s="126" t="e">
        <f t="shared" si="2"/>
        <v>#DIV/0!</v>
      </c>
      <c r="T60" s="126"/>
      <c r="U60" s="126"/>
      <c r="V60" s="126"/>
      <c r="W60" s="101"/>
      <c r="X60" s="101"/>
      <c r="Y60" s="101"/>
      <c r="Z60" s="101"/>
      <c r="AA60" s="101"/>
      <c r="AB60" s="101"/>
      <c r="AC60" s="101"/>
      <c r="AD60" s="100"/>
      <c r="AF60" s="134" t="e">
        <f>IF((#REF!+R60+X60)-P60=0,TRUE,FALSE)</f>
        <v>#REF!</v>
      </c>
      <c r="AG60" s="134" t="b">
        <f t="shared" si="1"/>
        <v>1</v>
      </c>
    </row>
    <row r="61" s="73" customFormat="1" ht="50.25" customHeight="1" spans="1:33">
      <c r="A61" s="94">
        <f t="shared" si="7"/>
        <v>58</v>
      </c>
      <c r="B61" s="100" t="s">
        <v>325</v>
      </c>
      <c r="C61" s="100" t="s">
        <v>212</v>
      </c>
      <c r="D61" s="100" t="s">
        <v>36</v>
      </c>
      <c r="E61" s="100" t="s">
        <v>213</v>
      </c>
      <c r="F61" s="100" t="s">
        <v>192</v>
      </c>
      <c r="G61" s="100" t="s">
        <v>244</v>
      </c>
      <c r="H61" s="100" t="s">
        <v>326</v>
      </c>
      <c r="I61" s="100" t="s">
        <v>327</v>
      </c>
      <c r="J61" s="100" t="s">
        <v>218</v>
      </c>
      <c r="K61" s="113" t="s">
        <v>219</v>
      </c>
      <c r="L61" s="113" t="s">
        <v>220</v>
      </c>
      <c r="M61" s="100" t="s">
        <v>190</v>
      </c>
      <c r="N61" s="100"/>
      <c r="O61" s="100"/>
      <c r="P61" s="100"/>
      <c r="Q61" s="127"/>
      <c r="R61" s="101"/>
      <c r="S61" s="126" t="e">
        <f t="shared" si="2"/>
        <v>#DIV/0!</v>
      </c>
      <c r="T61" s="126"/>
      <c r="U61" s="126"/>
      <c r="V61" s="126"/>
      <c r="W61" s="101"/>
      <c r="X61" s="101"/>
      <c r="Y61" s="101"/>
      <c r="Z61" s="101"/>
      <c r="AA61" s="101"/>
      <c r="AB61" s="101"/>
      <c r="AC61" s="101"/>
      <c r="AD61" s="100"/>
      <c r="AF61" s="134" t="e">
        <f>IF((#REF!+R61+X61)-P61=0,TRUE,FALSE)</f>
        <v>#REF!</v>
      </c>
      <c r="AG61" s="134" t="b">
        <f t="shared" si="1"/>
        <v>1</v>
      </c>
    </row>
    <row r="62" s="73" customFormat="1" ht="50.25" customHeight="1" spans="1:33">
      <c r="A62" s="94">
        <f t="shared" si="7"/>
        <v>59</v>
      </c>
      <c r="B62" s="100" t="s">
        <v>328</v>
      </c>
      <c r="C62" s="100" t="s">
        <v>212</v>
      </c>
      <c r="D62" s="100" t="s">
        <v>36</v>
      </c>
      <c r="E62" s="100" t="s">
        <v>213</v>
      </c>
      <c r="F62" s="100" t="s">
        <v>329</v>
      </c>
      <c r="G62" s="100" t="s">
        <v>330</v>
      </c>
      <c r="H62" s="100" t="s">
        <v>331</v>
      </c>
      <c r="I62" s="100" t="s">
        <v>332</v>
      </c>
      <c r="J62" s="100" t="s">
        <v>218</v>
      </c>
      <c r="K62" s="113" t="s">
        <v>219</v>
      </c>
      <c r="L62" s="113" t="s">
        <v>220</v>
      </c>
      <c r="M62" s="100" t="s">
        <v>80</v>
      </c>
      <c r="N62" s="100"/>
      <c r="O62" s="100"/>
      <c r="P62" s="100"/>
      <c r="Q62" s="127"/>
      <c r="R62" s="101"/>
      <c r="S62" s="126" t="e">
        <f t="shared" si="2"/>
        <v>#DIV/0!</v>
      </c>
      <c r="T62" s="126"/>
      <c r="U62" s="126"/>
      <c r="V62" s="126"/>
      <c r="W62" s="101"/>
      <c r="X62" s="101"/>
      <c r="Y62" s="101"/>
      <c r="Z62" s="101"/>
      <c r="AA62" s="101"/>
      <c r="AB62" s="101"/>
      <c r="AC62" s="101"/>
      <c r="AD62" s="100"/>
      <c r="AF62" s="134" t="e">
        <f>IF((#REF!+R62+X62)-P62=0,TRUE,FALSE)</f>
        <v>#REF!</v>
      </c>
      <c r="AG62" s="134" t="b">
        <f t="shared" si="1"/>
        <v>1</v>
      </c>
    </row>
    <row r="63" s="73" customFormat="1" ht="72.35" customHeight="1" spans="1:33">
      <c r="A63" s="94">
        <f t="shared" si="7"/>
        <v>60</v>
      </c>
      <c r="B63" s="100" t="s">
        <v>333</v>
      </c>
      <c r="C63" s="103" t="s">
        <v>334</v>
      </c>
      <c r="D63" s="103" t="s">
        <v>36</v>
      </c>
      <c r="E63" s="103" t="s">
        <v>335</v>
      </c>
      <c r="F63" s="103" t="s">
        <v>329</v>
      </c>
      <c r="G63" s="103" t="s">
        <v>336</v>
      </c>
      <c r="H63" s="103" t="s">
        <v>337</v>
      </c>
      <c r="I63" s="103" t="s">
        <v>338</v>
      </c>
      <c r="J63" s="103" t="s">
        <v>339</v>
      </c>
      <c r="K63" s="100" t="s">
        <v>340</v>
      </c>
      <c r="L63" s="103" t="s">
        <v>341</v>
      </c>
      <c r="M63" s="103" t="s">
        <v>80</v>
      </c>
      <c r="N63" s="103"/>
      <c r="O63" s="103"/>
      <c r="P63" s="103"/>
      <c r="Q63" s="128"/>
      <c r="R63" s="103"/>
      <c r="S63" s="126" t="e">
        <f t="shared" si="2"/>
        <v>#DIV/0!</v>
      </c>
      <c r="T63" s="112"/>
      <c r="U63" s="112"/>
      <c r="V63" s="112"/>
      <c r="W63" s="103"/>
      <c r="X63" s="103"/>
      <c r="Y63" s="103"/>
      <c r="Z63" s="103"/>
      <c r="AA63" s="103"/>
      <c r="AB63" s="103"/>
      <c r="AC63" s="103"/>
      <c r="AD63" s="103"/>
      <c r="AF63" s="134" t="e">
        <f>IF((#REF!+R63+X63)-P63=0,TRUE,FALSE)</f>
        <v>#REF!</v>
      </c>
      <c r="AG63" s="134" t="b">
        <f t="shared" si="1"/>
        <v>1</v>
      </c>
    </row>
    <row r="64" s="73" customFormat="1" customHeight="1" spans="1:33">
      <c r="A64" s="94">
        <f t="shared" si="7"/>
        <v>61</v>
      </c>
      <c r="B64" s="100" t="s">
        <v>342</v>
      </c>
      <c r="C64" s="103" t="s">
        <v>334</v>
      </c>
      <c r="D64" s="103" t="s">
        <v>36</v>
      </c>
      <c r="E64" s="103" t="s">
        <v>343</v>
      </c>
      <c r="F64" s="103" t="s">
        <v>344</v>
      </c>
      <c r="G64" s="103" t="s">
        <v>345</v>
      </c>
      <c r="H64" s="103" t="s">
        <v>144</v>
      </c>
      <c r="I64" s="103" t="s">
        <v>346</v>
      </c>
      <c r="J64" s="103" t="s">
        <v>339</v>
      </c>
      <c r="K64" s="103" t="s">
        <v>347</v>
      </c>
      <c r="L64" s="103" t="s">
        <v>348</v>
      </c>
      <c r="M64" s="103" t="s">
        <v>116</v>
      </c>
      <c r="N64" s="103"/>
      <c r="O64" s="114"/>
      <c r="P64" s="114"/>
      <c r="Q64" s="129"/>
      <c r="R64" s="114"/>
      <c r="S64" s="126" t="e">
        <f t="shared" si="2"/>
        <v>#DIV/0!</v>
      </c>
      <c r="T64" s="112"/>
      <c r="U64" s="112"/>
      <c r="V64" s="112"/>
      <c r="W64" s="114"/>
      <c r="X64" s="114"/>
      <c r="Y64" s="114"/>
      <c r="Z64" s="114"/>
      <c r="AA64" s="114"/>
      <c r="AB64" s="114"/>
      <c r="AC64" s="114"/>
      <c r="AD64" s="139"/>
      <c r="AF64" s="134" t="e">
        <f>IF((#REF!+R64+X64)-P64=0,TRUE,FALSE)</f>
        <v>#REF!</v>
      </c>
      <c r="AG64" s="134" t="b">
        <f t="shared" si="1"/>
        <v>1</v>
      </c>
    </row>
    <row r="65" s="73" customFormat="1" customHeight="1" spans="1:33">
      <c r="A65" s="94">
        <f t="shared" si="7"/>
        <v>62</v>
      </c>
      <c r="B65" s="100" t="s">
        <v>349</v>
      </c>
      <c r="C65" s="103" t="s">
        <v>334</v>
      </c>
      <c r="D65" s="103" t="s">
        <v>36</v>
      </c>
      <c r="E65" s="103" t="s">
        <v>335</v>
      </c>
      <c r="F65" s="103" t="s">
        <v>350</v>
      </c>
      <c r="G65" s="103" t="s">
        <v>351</v>
      </c>
      <c r="H65" s="103" t="s">
        <v>337</v>
      </c>
      <c r="I65" s="103" t="s">
        <v>352</v>
      </c>
      <c r="J65" s="103" t="s">
        <v>339</v>
      </c>
      <c r="K65" s="100" t="s">
        <v>340</v>
      </c>
      <c r="L65" s="103" t="s">
        <v>341</v>
      </c>
      <c r="M65" s="103" t="s">
        <v>353</v>
      </c>
      <c r="N65" s="103"/>
      <c r="O65" s="114"/>
      <c r="P65" s="114"/>
      <c r="Q65" s="129"/>
      <c r="R65" s="114"/>
      <c r="S65" s="126" t="e">
        <f t="shared" si="2"/>
        <v>#DIV/0!</v>
      </c>
      <c r="T65" s="112"/>
      <c r="U65" s="112"/>
      <c r="V65" s="112"/>
      <c r="W65" s="114"/>
      <c r="X65" s="114"/>
      <c r="Y65" s="114"/>
      <c r="Z65" s="114"/>
      <c r="AA65" s="114"/>
      <c r="AB65" s="114"/>
      <c r="AC65" s="114"/>
      <c r="AD65" s="103"/>
      <c r="AF65" s="134" t="e">
        <f>IF((#REF!+R65+X65)-P65=0,TRUE,FALSE)</f>
        <v>#REF!</v>
      </c>
      <c r="AG65" s="134" t="b">
        <f t="shared" si="1"/>
        <v>1</v>
      </c>
    </row>
    <row r="66" s="73" customFormat="1" customHeight="1" spans="1:33">
      <c r="A66" s="94">
        <f t="shared" si="7"/>
        <v>63</v>
      </c>
      <c r="B66" s="100" t="s">
        <v>354</v>
      </c>
      <c r="C66" s="103" t="s">
        <v>334</v>
      </c>
      <c r="D66" s="103" t="s">
        <v>36</v>
      </c>
      <c r="E66" s="103" t="s">
        <v>343</v>
      </c>
      <c r="F66" s="103" t="s">
        <v>113</v>
      </c>
      <c r="G66" s="103" t="s">
        <v>355</v>
      </c>
      <c r="H66" s="103" t="s">
        <v>356</v>
      </c>
      <c r="I66" s="103" t="s">
        <v>357</v>
      </c>
      <c r="J66" s="103" t="s">
        <v>339</v>
      </c>
      <c r="K66" s="101" t="s">
        <v>358</v>
      </c>
      <c r="L66" s="103" t="s">
        <v>348</v>
      </c>
      <c r="M66" s="103" t="s">
        <v>57</v>
      </c>
      <c r="N66" s="103"/>
      <c r="O66" s="114"/>
      <c r="P66" s="114"/>
      <c r="Q66" s="129"/>
      <c r="R66" s="114"/>
      <c r="S66" s="126" t="e">
        <f t="shared" si="2"/>
        <v>#DIV/0!</v>
      </c>
      <c r="T66" s="112"/>
      <c r="U66" s="112"/>
      <c r="V66" s="112"/>
      <c r="W66" s="114"/>
      <c r="X66" s="114"/>
      <c r="Y66" s="114"/>
      <c r="Z66" s="114"/>
      <c r="AA66" s="114"/>
      <c r="AB66" s="114"/>
      <c r="AC66" s="114"/>
      <c r="AD66" s="103"/>
      <c r="AF66" s="134" t="e">
        <f>IF((#REF!+R66+X66)-P66=0,TRUE,FALSE)</f>
        <v>#REF!</v>
      </c>
      <c r="AG66" s="134" t="b">
        <f t="shared" si="1"/>
        <v>1</v>
      </c>
    </row>
    <row r="67" s="73" customFormat="1" customHeight="1" spans="1:33">
      <c r="A67" s="94">
        <f t="shared" ref="A67:A86" si="8">ROW()-3</f>
        <v>64</v>
      </c>
      <c r="B67" s="100" t="s">
        <v>359</v>
      </c>
      <c r="C67" s="103" t="s">
        <v>334</v>
      </c>
      <c r="D67" s="103" t="s">
        <v>36</v>
      </c>
      <c r="E67" s="103" t="s">
        <v>343</v>
      </c>
      <c r="F67" s="103" t="s">
        <v>360</v>
      </c>
      <c r="G67" s="103" t="s">
        <v>361</v>
      </c>
      <c r="H67" s="103" t="s">
        <v>362</v>
      </c>
      <c r="I67" s="144" t="s">
        <v>363</v>
      </c>
      <c r="J67" s="103" t="s">
        <v>339</v>
      </c>
      <c r="K67" s="101" t="s">
        <v>358</v>
      </c>
      <c r="L67" s="103" t="s">
        <v>348</v>
      </c>
      <c r="M67" s="103" t="s">
        <v>364</v>
      </c>
      <c r="N67" s="103"/>
      <c r="O67" s="114"/>
      <c r="P67" s="114"/>
      <c r="Q67" s="129"/>
      <c r="R67" s="114"/>
      <c r="S67" s="126" t="e">
        <f t="shared" si="2"/>
        <v>#DIV/0!</v>
      </c>
      <c r="T67" s="112"/>
      <c r="U67" s="112"/>
      <c r="V67" s="112"/>
      <c r="W67" s="114"/>
      <c r="X67" s="114"/>
      <c r="Y67" s="114"/>
      <c r="Z67" s="114"/>
      <c r="AA67" s="114"/>
      <c r="AB67" s="114"/>
      <c r="AC67" s="114"/>
      <c r="AD67" s="103"/>
      <c r="AF67" s="134" t="e">
        <f>IF((#REF!+R67+X67)-P67=0,TRUE,FALSE)</f>
        <v>#REF!</v>
      </c>
      <c r="AG67" s="134" t="b">
        <f t="shared" si="1"/>
        <v>1</v>
      </c>
    </row>
    <row r="68" s="73" customFormat="1" customHeight="1" spans="1:33">
      <c r="A68" s="94">
        <f t="shared" si="8"/>
        <v>65</v>
      </c>
      <c r="B68" s="100" t="s">
        <v>365</v>
      </c>
      <c r="C68" s="103" t="s">
        <v>334</v>
      </c>
      <c r="D68" s="103" t="s">
        <v>36</v>
      </c>
      <c r="E68" s="103" t="s">
        <v>343</v>
      </c>
      <c r="F68" s="103" t="s">
        <v>366</v>
      </c>
      <c r="G68" s="103" t="s">
        <v>367</v>
      </c>
      <c r="H68" s="103" t="s">
        <v>356</v>
      </c>
      <c r="I68" s="103" t="s">
        <v>368</v>
      </c>
      <c r="J68" s="103" t="s">
        <v>339</v>
      </c>
      <c r="K68" s="101" t="s">
        <v>358</v>
      </c>
      <c r="L68" s="103" t="s">
        <v>348</v>
      </c>
      <c r="M68" s="103" t="s">
        <v>369</v>
      </c>
      <c r="N68" s="103"/>
      <c r="O68" s="103"/>
      <c r="P68" s="103"/>
      <c r="Q68" s="128"/>
      <c r="R68" s="103"/>
      <c r="S68" s="126" t="e">
        <f t="shared" si="2"/>
        <v>#DIV/0!</v>
      </c>
      <c r="T68" s="112"/>
      <c r="U68" s="112"/>
      <c r="V68" s="112"/>
      <c r="W68" s="103"/>
      <c r="X68" s="103"/>
      <c r="Y68" s="103"/>
      <c r="Z68" s="103"/>
      <c r="AA68" s="103"/>
      <c r="AB68" s="103"/>
      <c r="AC68" s="103"/>
      <c r="AD68" s="103"/>
      <c r="AF68" s="134" t="e">
        <f>IF((#REF!+R68+X68)-P68=0,TRUE,FALSE)</f>
        <v>#REF!</v>
      </c>
      <c r="AG68" s="134" t="b">
        <f t="shared" si="1"/>
        <v>1</v>
      </c>
    </row>
    <row r="69" s="73" customFormat="1" customHeight="1" spans="1:33">
      <c r="A69" s="94">
        <f t="shared" si="8"/>
        <v>66</v>
      </c>
      <c r="B69" s="100" t="s">
        <v>370</v>
      </c>
      <c r="C69" s="103" t="s">
        <v>334</v>
      </c>
      <c r="D69" s="103" t="s">
        <v>36</v>
      </c>
      <c r="E69" s="103" t="s">
        <v>343</v>
      </c>
      <c r="F69" s="103" t="s">
        <v>223</v>
      </c>
      <c r="G69" s="103" t="s">
        <v>371</v>
      </c>
      <c r="H69" s="103" t="s">
        <v>372</v>
      </c>
      <c r="I69" s="103" t="s">
        <v>373</v>
      </c>
      <c r="J69" s="103" t="s">
        <v>339</v>
      </c>
      <c r="K69" s="101" t="s">
        <v>358</v>
      </c>
      <c r="L69" s="103" t="s">
        <v>348</v>
      </c>
      <c r="M69" s="103" t="s">
        <v>374</v>
      </c>
      <c r="N69" s="103"/>
      <c r="O69" s="114"/>
      <c r="P69" s="114"/>
      <c r="Q69" s="129"/>
      <c r="R69" s="114"/>
      <c r="S69" s="126" t="e">
        <f t="shared" si="2"/>
        <v>#DIV/0!</v>
      </c>
      <c r="T69" s="112"/>
      <c r="U69" s="112"/>
      <c r="V69" s="112"/>
      <c r="W69" s="114"/>
      <c r="X69" s="114"/>
      <c r="Y69" s="114"/>
      <c r="Z69" s="114"/>
      <c r="AA69" s="114"/>
      <c r="AB69" s="114"/>
      <c r="AC69" s="114"/>
      <c r="AD69" s="103"/>
      <c r="AF69" s="134" t="e">
        <f>IF((#REF!+R69+X69)-P69=0,TRUE,FALSE)</f>
        <v>#REF!</v>
      </c>
      <c r="AG69" s="134" t="b">
        <f t="shared" ref="AG69:AG76" si="9">IF((P69+W69+Y69)-O69=0,TRUE,FALSE)</f>
        <v>1</v>
      </c>
    </row>
    <row r="70" s="73" customFormat="1" customHeight="1" spans="1:33">
      <c r="A70" s="94">
        <f t="shared" si="8"/>
        <v>67</v>
      </c>
      <c r="B70" s="100" t="s">
        <v>375</v>
      </c>
      <c r="C70" s="103" t="s">
        <v>334</v>
      </c>
      <c r="D70" s="103" t="s">
        <v>36</v>
      </c>
      <c r="E70" s="103" t="s">
        <v>343</v>
      </c>
      <c r="F70" s="103" t="s">
        <v>329</v>
      </c>
      <c r="G70" s="103" t="s">
        <v>376</v>
      </c>
      <c r="H70" s="103" t="s">
        <v>377</v>
      </c>
      <c r="I70" s="103" t="s">
        <v>378</v>
      </c>
      <c r="J70" s="103" t="s">
        <v>339</v>
      </c>
      <c r="K70" s="101" t="s">
        <v>358</v>
      </c>
      <c r="L70" s="103" t="s">
        <v>348</v>
      </c>
      <c r="M70" s="103" t="s">
        <v>57</v>
      </c>
      <c r="N70" s="103"/>
      <c r="O70" s="114"/>
      <c r="P70" s="114"/>
      <c r="Q70" s="129"/>
      <c r="R70" s="114"/>
      <c r="S70" s="126" t="e">
        <f t="shared" si="2"/>
        <v>#DIV/0!</v>
      </c>
      <c r="T70" s="112"/>
      <c r="U70" s="112"/>
      <c r="V70" s="112"/>
      <c r="W70" s="114"/>
      <c r="X70" s="114"/>
      <c r="Y70" s="114"/>
      <c r="Z70" s="114"/>
      <c r="AA70" s="114"/>
      <c r="AB70" s="114"/>
      <c r="AC70" s="114"/>
      <c r="AD70" s="103"/>
      <c r="AF70" s="134" t="e">
        <f>IF((#REF!+R70+X70)-P70=0,TRUE,FALSE)</f>
        <v>#REF!</v>
      </c>
      <c r="AG70" s="134" t="b">
        <f t="shared" si="9"/>
        <v>1</v>
      </c>
    </row>
    <row r="71" s="73" customFormat="1" customHeight="1" spans="1:33">
      <c r="A71" s="94">
        <f t="shared" si="8"/>
        <v>68</v>
      </c>
      <c r="B71" s="100" t="s">
        <v>379</v>
      </c>
      <c r="C71" s="103" t="s">
        <v>334</v>
      </c>
      <c r="D71" s="103" t="s">
        <v>36</v>
      </c>
      <c r="E71" s="103" t="s">
        <v>343</v>
      </c>
      <c r="F71" s="103" t="s">
        <v>329</v>
      </c>
      <c r="G71" s="103" t="s">
        <v>376</v>
      </c>
      <c r="H71" s="103" t="s">
        <v>380</v>
      </c>
      <c r="I71" s="103" t="s">
        <v>378</v>
      </c>
      <c r="J71" s="103" t="s">
        <v>339</v>
      </c>
      <c r="K71" s="101" t="s">
        <v>358</v>
      </c>
      <c r="L71" s="103" t="s">
        <v>348</v>
      </c>
      <c r="M71" s="103" t="s">
        <v>57</v>
      </c>
      <c r="N71" s="103"/>
      <c r="O71" s="114"/>
      <c r="P71" s="114"/>
      <c r="Q71" s="129"/>
      <c r="R71" s="114"/>
      <c r="S71" s="126" t="e">
        <f t="shared" ref="S71:S134" si="10">R71/Q71</f>
        <v>#DIV/0!</v>
      </c>
      <c r="T71" s="112"/>
      <c r="U71" s="112"/>
      <c r="V71" s="112"/>
      <c r="W71" s="114"/>
      <c r="X71" s="114"/>
      <c r="Y71" s="114"/>
      <c r="Z71" s="114"/>
      <c r="AA71" s="114"/>
      <c r="AB71" s="114"/>
      <c r="AC71" s="114"/>
      <c r="AD71" s="103"/>
      <c r="AF71" s="134" t="e">
        <f>IF((#REF!+R71+X71)-P71=0,TRUE,FALSE)</f>
        <v>#REF!</v>
      </c>
      <c r="AG71" s="134" t="b">
        <f t="shared" si="9"/>
        <v>1</v>
      </c>
    </row>
    <row r="72" s="73" customFormat="1" customHeight="1" spans="1:33">
      <c r="A72" s="94">
        <f t="shared" si="8"/>
        <v>69</v>
      </c>
      <c r="B72" s="100" t="s">
        <v>381</v>
      </c>
      <c r="C72" s="103" t="s">
        <v>334</v>
      </c>
      <c r="D72" s="103" t="s">
        <v>36</v>
      </c>
      <c r="E72" s="103" t="s">
        <v>343</v>
      </c>
      <c r="F72" s="103" t="s">
        <v>366</v>
      </c>
      <c r="G72" s="103" t="s">
        <v>376</v>
      </c>
      <c r="H72" s="103" t="s">
        <v>382</v>
      </c>
      <c r="I72" s="103" t="s">
        <v>383</v>
      </c>
      <c r="J72" s="103" t="s">
        <v>339</v>
      </c>
      <c r="K72" s="101" t="s">
        <v>358</v>
      </c>
      <c r="L72" s="103" t="s">
        <v>348</v>
      </c>
      <c r="M72" s="103" t="s">
        <v>57</v>
      </c>
      <c r="N72" s="103"/>
      <c r="O72" s="114"/>
      <c r="P72" s="114"/>
      <c r="Q72" s="129"/>
      <c r="R72" s="114"/>
      <c r="S72" s="126" t="e">
        <f t="shared" si="10"/>
        <v>#DIV/0!</v>
      </c>
      <c r="T72" s="112"/>
      <c r="U72" s="112"/>
      <c r="V72" s="112"/>
      <c r="W72" s="114"/>
      <c r="X72" s="114"/>
      <c r="Y72" s="114"/>
      <c r="Z72" s="114"/>
      <c r="AA72" s="114"/>
      <c r="AB72" s="114"/>
      <c r="AC72" s="114"/>
      <c r="AD72" s="103"/>
      <c r="AF72" s="134" t="e">
        <f>IF((#REF!+R72+X72)-P72=0,TRUE,FALSE)</f>
        <v>#REF!</v>
      </c>
      <c r="AG72" s="134" t="b">
        <f t="shared" si="9"/>
        <v>1</v>
      </c>
    </row>
    <row r="73" s="73" customFormat="1" customHeight="1" spans="1:33">
      <c r="A73" s="94">
        <f t="shared" si="8"/>
        <v>70</v>
      </c>
      <c r="B73" s="100" t="s">
        <v>384</v>
      </c>
      <c r="C73" s="103" t="s">
        <v>334</v>
      </c>
      <c r="D73" s="103" t="s">
        <v>36</v>
      </c>
      <c r="E73" s="103" t="s">
        <v>343</v>
      </c>
      <c r="F73" s="103" t="s">
        <v>385</v>
      </c>
      <c r="G73" s="103" t="s">
        <v>386</v>
      </c>
      <c r="H73" s="103" t="s">
        <v>387</v>
      </c>
      <c r="I73" s="145" t="s">
        <v>388</v>
      </c>
      <c r="J73" s="103" t="s">
        <v>339</v>
      </c>
      <c r="K73" s="103" t="s">
        <v>347</v>
      </c>
      <c r="L73" s="103" t="s">
        <v>348</v>
      </c>
      <c r="M73" s="103" t="s">
        <v>146</v>
      </c>
      <c r="N73" s="103"/>
      <c r="O73" s="112"/>
      <c r="P73" s="112"/>
      <c r="Q73" s="111"/>
      <c r="R73" s="112"/>
      <c r="S73" s="126" t="e">
        <f t="shared" si="10"/>
        <v>#DIV/0!</v>
      </c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03"/>
      <c r="AF73" s="134" t="e">
        <f>IF((#REF!+R73+X73)-P73=0,TRUE,FALSE)</f>
        <v>#REF!</v>
      </c>
      <c r="AG73" s="134" t="b">
        <f t="shared" si="9"/>
        <v>1</v>
      </c>
    </row>
    <row r="74" s="73" customFormat="1" customHeight="1" spans="1:33">
      <c r="A74" s="94">
        <f t="shared" si="8"/>
        <v>71</v>
      </c>
      <c r="B74" s="100" t="s">
        <v>389</v>
      </c>
      <c r="C74" s="103" t="s">
        <v>334</v>
      </c>
      <c r="D74" s="103" t="s">
        <v>36</v>
      </c>
      <c r="E74" s="103" t="s">
        <v>343</v>
      </c>
      <c r="F74" s="103" t="s">
        <v>223</v>
      </c>
      <c r="G74" s="103" t="s">
        <v>390</v>
      </c>
      <c r="H74" s="114" t="s">
        <v>391</v>
      </c>
      <c r="I74" s="103" t="s">
        <v>392</v>
      </c>
      <c r="J74" s="103" t="s">
        <v>339</v>
      </c>
      <c r="K74" s="103" t="s">
        <v>347</v>
      </c>
      <c r="L74" s="103" t="s">
        <v>348</v>
      </c>
      <c r="M74" s="103" t="s">
        <v>393</v>
      </c>
      <c r="N74" s="103"/>
      <c r="O74" s="114"/>
      <c r="P74" s="114"/>
      <c r="Q74" s="129"/>
      <c r="R74" s="114"/>
      <c r="S74" s="126" t="e">
        <f t="shared" si="10"/>
        <v>#DIV/0!</v>
      </c>
      <c r="T74" s="112"/>
      <c r="U74" s="112"/>
      <c r="V74" s="112"/>
      <c r="W74" s="114"/>
      <c r="X74" s="114"/>
      <c r="Y74" s="114"/>
      <c r="Z74" s="114"/>
      <c r="AA74" s="114"/>
      <c r="AB74" s="114"/>
      <c r="AC74" s="114"/>
      <c r="AD74" s="103"/>
      <c r="AF74" s="134" t="e">
        <f>IF((#REF!+R74+X74)-P74=0,TRUE,FALSE)</f>
        <v>#REF!</v>
      </c>
      <c r="AG74" s="134" t="b">
        <f t="shared" si="9"/>
        <v>1</v>
      </c>
    </row>
    <row r="75" s="73" customFormat="1" customHeight="1" spans="1:33">
      <c r="A75" s="94">
        <f t="shared" si="8"/>
        <v>72</v>
      </c>
      <c r="B75" s="100" t="s">
        <v>394</v>
      </c>
      <c r="C75" s="103" t="s">
        <v>334</v>
      </c>
      <c r="D75" s="103" t="s">
        <v>36</v>
      </c>
      <c r="E75" s="103" t="s">
        <v>335</v>
      </c>
      <c r="F75" s="103" t="s">
        <v>395</v>
      </c>
      <c r="G75" s="101" t="s">
        <v>396</v>
      </c>
      <c r="H75" s="101" t="s">
        <v>397</v>
      </c>
      <c r="I75" s="101" t="s">
        <v>398</v>
      </c>
      <c r="J75" s="103" t="s">
        <v>339</v>
      </c>
      <c r="K75" s="100" t="s">
        <v>340</v>
      </c>
      <c r="L75" s="103" t="s">
        <v>341</v>
      </c>
      <c r="M75" s="101" t="s">
        <v>399</v>
      </c>
      <c r="N75" s="101"/>
      <c r="O75" s="112"/>
      <c r="P75" s="112"/>
      <c r="Q75" s="111"/>
      <c r="R75" s="112"/>
      <c r="S75" s="126" t="e">
        <f t="shared" si="10"/>
        <v>#DIV/0!</v>
      </c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01"/>
      <c r="AF75" s="134" t="e">
        <f>IF((#REF!+R75+X75)-P75=0,TRUE,FALSE)</f>
        <v>#REF!</v>
      </c>
      <c r="AG75" s="134" t="b">
        <f t="shared" si="9"/>
        <v>1</v>
      </c>
    </row>
    <row r="76" s="73" customFormat="1" customHeight="1" spans="1:33">
      <c r="A76" s="94">
        <f t="shared" si="8"/>
        <v>73</v>
      </c>
      <c r="B76" s="100" t="s">
        <v>400</v>
      </c>
      <c r="C76" s="103" t="s">
        <v>334</v>
      </c>
      <c r="D76" s="103" t="s">
        <v>36</v>
      </c>
      <c r="E76" s="103" t="s">
        <v>343</v>
      </c>
      <c r="F76" s="103" t="s">
        <v>401</v>
      </c>
      <c r="G76" s="103" t="s">
        <v>402</v>
      </c>
      <c r="H76" s="103" t="s">
        <v>260</v>
      </c>
      <c r="I76" s="103" t="s">
        <v>403</v>
      </c>
      <c r="J76" s="103" t="s">
        <v>339</v>
      </c>
      <c r="K76" s="103" t="s">
        <v>347</v>
      </c>
      <c r="L76" s="103" t="s">
        <v>348</v>
      </c>
      <c r="M76" s="103" t="s">
        <v>131</v>
      </c>
      <c r="N76" s="103"/>
      <c r="O76" s="114"/>
      <c r="P76" s="114"/>
      <c r="Q76" s="129"/>
      <c r="R76" s="114"/>
      <c r="S76" s="126" t="e">
        <f t="shared" si="10"/>
        <v>#DIV/0!</v>
      </c>
      <c r="T76" s="112"/>
      <c r="U76" s="112"/>
      <c r="V76" s="112"/>
      <c r="W76" s="114"/>
      <c r="X76" s="114"/>
      <c r="Y76" s="114"/>
      <c r="Z76" s="114"/>
      <c r="AA76" s="114"/>
      <c r="AB76" s="114"/>
      <c r="AC76" s="114"/>
      <c r="AD76" s="103"/>
      <c r="AF76" s="134" t="e">
        <f>IF((#REF!+R76+X76)-P76=0,TRUE,FALSE)</f>
        <v>#REF!</v>
      </c>
      <c r="AG76" s="134" t="b">
        <f t="shared" si="9"/>
        <v>1</v>
      </c>
    </row>
    <row r="77" s="73" customFormat="1" customHeight="1" spans="1:33">
      <c r="A77" s="94">
        <f t="shared" si="8"/>
        <v>74</v>
      </c>
      <c r="B77" s="100" t="s">
        <v>404</v>
      </c>
      <c r="C77" s="103" t="s">
        <v>334</v>
      </c>
      <c r="D77" s="103" t="s">
        <v>36</v>
      </c>
      <c r="E77" s="103" t="s">
        <v>335</v>
      </c>
      <c r="F77" s="103" t="s">
        <v>405</v>
      </c>
      <c r="G77" s="103" t="s">
        <v>406</v>
      </c>
      <c r="H77" s="103" t="s">
        <v>407</v>
      </c>
      <c r="I77" s="103" t="s">
        <v>408</v>
      </c>
      <c r="J77" s="103" t="s">
        <v>339</v>
      </c>
      <c r="K77" s="100" t="s">
        <v>340</v>
      </c>
      <c r="L77" s="103" t="s">
        <v>341</v>
      </c>
      <c r="M77" s="103" t="s">
        <v>409</v>
      </c>
      <c r="N77" s="103"/>
      <c r="O77" s="114"/>
      <c r="P77" s="114"/>
      <c r="Q77" s="129"/>
      <c r="R77" s="114"/>
      <c r="S77" s="126" t="e">
        <f t="shared" si="10"/>
        <v>#DIV/0!</v>
      </c>
      <c r="T77" s="112"/>
      <c r="U77" s="112"/>
      <c r="V77" s="112"/>
      <c r="W77" s="114"/>
      <c r="X77" s="114"/>
      <c r="Y77" s="114"/>
      <c r="Z77" s="114"/>
      <c r="AA77" s="114"/>
      <c r="AB77" s="114"/>
      <c r="AC77" s="114"/>
      <c r="AD77" s="103"/>
      <c r="AF77" s="134" t="e">
        <f>IF((#REF!+R77+X77)-P77=0,TRUE,FALSE)</f>
        <v>#REF!</v>
      </c>
      <c r="AG77" s="134" t="b">
        <f t="shared" ref="AG77:AG91" si="11">IF((P77+W77+Y77)-O77=0,TRUE,FALSE)</f>
        <v>1</v>
      </c>
    </row>
    <row r="78" s="73" customFormat="1" customHeight="1" spans="1:33">
      <c r="A78" s="94">
        <f t="shared" si="8"/>
        <v>75</v>
      </c>
      <c r="B78" s="100" t="s">
        <v>410</v>
      </c>
      <c r="C78" s="103" t="s">
        <v>334</v>
      </c>
      <c r="D78" s="103" t="s">
        <v>36</v>
      </c>
      <c r="E78" s="103" t="s">
        <v>335</v>
      </c>
      <c r="F78" s="103" t="s">
        <v>405</v>
      </c>
      <c r="G78" s="103" t="s">
        <v>411</v>
      </c>
      <c r="H78" s="103" t="s">
        <v>412</v>
      </c>
      <c r="I78" s="103" t="s">
        <v>413</v>
      </c>
      <c r="J78" s="103" t="s">
        <v>339</v>
      </c>
      <c r="K78" s="100" t="s">
        <v>340</v>
      </c>
      <c r="L78" s="103" t="s">
        <v>341</v>
      </c>
      <c r="M78" s="103" t="s">
        <v>414</v>
      </c>
      <c r="N78" s="103"/>
      <c r="O78" s="114"/>
      <c r="P78" s="114"/>
      <c r="Q78" s="129"/>
      <c r="R78" s="114"/>
      <c r="S78" s="126" t="e">
        <f t="shared" si="10"/>
        <v>#DIV/0!</v>
      </c>
      <c r="T78" s="112"/>
      <c r="U78" s="112"/>
      <c r="V78" s="112"/>
      <c r="W78" s="114"/>
      <c r="X78" s="114"/>
      <c r="Y78" s="114"/>
      <c r="Z78" s="114"/>
      <c r="AA78" s="114"/>
      <c r="AB78" s="114"/>
      <c r="AC78" s="114"/>
      <c r="AD78" s="103"/>
      <c r="AF78" s="134" t="e">
        <f>IF((#REF!+R78+X78)-P78=0,TRUE,FALSE)</f>
        <v>#REF!</v>
      </c>
      <c r="AG78" s="134" t="b">
        <f t="shared" si="11"/>
        <v>1</v>
      </c>
    </row>
    <row r="79" s="73" customFormat="1" customHeight="1" spans="1:33">
      <c r="A79" s="94">
        <f t="shared" si="8"/>
        <v>76</v>
      </c>
      <c r="B79" s="100" t="s">
        <v>415</v>
      </c>
      <c r="C79" s="103" t="s">
        <v>334</v>
      </c>
      <c r="D79" s="103" t="s">
        <v>36</v>
      </c>
      <c r="E79" s="103" t="s">
        <v>343</v>
      </c>
      <c r="F79" s="103" t="s">
        <v>223</v>
      </c>
      <c r="G79" s="103" t="s">
        <v>376</v>
      </c>
      <c r="H79" s="103" t="s">
        <v>377</v>
      </c>
      <c r="I79" s="103" t="s">
        <v>416</v>
      </c>
      <c r="J79" s="103" t="s">
        <v>339</v>
      </c>
      <c r="K79" s="101" t="s">
        <v>358</v>
      </c>
      <c r="L79" s="103" t="s">
        <v>348</v>
      </c>
      <c r="M79" s="103" t="s">
        <v>417</v>
      </c>
      <c r="N79" s="103"/>
      <c r="O79" s="114"/>
      <c r="P79" s="114"/>
      <c r="Q79" s="129"/>
      <c r="R79" s="114"/>
      <c r="S79" s="126" t="e">
        <f t="shared" si="10"/>
        <v>#DIV/0!</v>
      </c>
      <c r="T79" s="112"/>
      <c r="U79" s="112"/>
      <c r="V79" s="112"/>
      <c r="W79" s="114"/>
      <c r="X79" s="114"/>
      <c r="Y79" s="114"/>
      <c r="Z79" s="114"/>
      <c r="AA79" s="114"/>
      <c r="AB79" s="114"/>
      <c r="AC79" s="114"/>
      <c r="AD79" s="103"/>
      <c r="AF79" s="134" t="e">
        <f>IF((#REF!+R79+X79)-P79=0,TRUE,FALSE)</f>
        <v>#REF!</v>
      </c>
      <c r="AG79" s="134" t="b">
        <f t="shared" si="11"/>
        <v>1</v>
      </c>
    </row>
    <row r="80" s="73" customFormat="1" customHeight="1" spans="1:33">
      <c r="A80" s="94">
        <f t="shared" si="8"/>
        <v>77</v>
      </c>
      <c r="B80" s="100" t="s">
        <v>418</v>
      </c>
      <c r="C80" s="103" t="s">
        <v>334</v>
      </c>
      <c r="D80" s="103" t="s">
        <v>36</v>
      </c>
      <c r="E80" s="103" t="s">
        <v>343</v>
      </c>
      <c r="F80" s="103" t="s">
        <v>419</v>
      </c>
      <c r="G80" s="101" t="s">
        <v>420</v>
      </c>
      <c r="H80" s="101" t="s">
        <v>421</v>
      </c>
      <c r="I80" s="103" t="s">
        <v>422</v>
      </c>
      <c r="J80" s="103" t="s">
        <v>339</v>
      </c>
      <c r="K80" s="103" t="s">
        <v>347</v>
      </c>
      <c r="L80" s="103" t="s">
        <v>348</v>
      </c>
      <c r="M80" s="144" t="s">
        <v>423</v>
      </c>
      <c r="N80" s="144"/>
      <c r="O80" s="112"/>
      <c r="P80" s="114"/>
      <c r="Q80" s="129"/>
      <c r="R80" s="114"/>
      <c r="S80" s="126" t="e">
        <f t="shared" si="10"/>
        <v>#DIV/0!</v>
      </c>
      <c r="T80" s="112"/>
      <c r="U80" s="112"/>
      <c r="V80" s="112"/>
      <c r="W80" s="114"/>
      <c r="X80" s="114"/>
      <c r="Y80" s="114"/>
      <c r="Z80" s="114"/>
      <c r="AA80" s="114"/>
      <c r="AB80" s="114"/>
      <c r="AC80" s="114"/>
      <c r="AD80" s="103"/>
      <c r="AF80" s="134" t="e">
        <f>IF((#REF!+R80+X80)-P80=0,TRUE,FALSE)</f>
        <v>#REF!</v>
      </c>
      <c r="AG80" s="134" t="b">
        <f t="shared" si="11"/>
        <v>1</v>
      </c>
    </row>
    <row r="81" s="73" customFormat="1" customHeight="1" spans="1:33">
      <c r="A81" s="94">
        <f t="shared" si="8"/>
        <v>78</v>
      </c>
      <c r="B81" s="100" t="s">
        <v>424</v>
      </c>
      <c r="C81" s="103" t="s">
        <v>334</v>
      </c>
      <c r="D81" s="103" t="s">
        <v>36</v>
      </c>
      <c r="E81" s="103" t="s">
        <v>335</v>
      </c>
      <c r="F81" s="103" t="s">
        <v>425</v>
      </c>
      <c r="G81" s="103" t="s">
        <v>426</v>
      </c>
      <c r="H81" s="103" t="s">
        <v>427</v>
      </c>
      <c r="I81" s="103" t="s">
        <v>428</v>
      </c>
      <c r="J81" s="103" t="s">
        <v>339</v>
      </c>
      <c r="K81" s="100" t="s">
        <v>340</v>
      </c>
      <c r="L81" s="103" t="s">
        <v>341</v>
      </c>
      <c r="M81" s="103" t="s">
        <v>126</v>
      </c>
      <c r="N81" s="103"/>
      <c r="O81" s="114"/>
      <c r="P81" s="114"/>
      <c r="Q81" s="129"/>
      <c r="R81" s="114"/>
      <c r="S81" s="126" t="e">
        <f t="shared" si="10"/>
        <v>#DIV/0!</v>
      </c>
      <c r="T81" s="112"/>
      <c r="U81" s="112"/>
      <c r="V81" s="112"/>
      <c r="W81" s="114"/>
      <c r="X81" s="114"/>
      <c r="Y81" s="112"/>
      <c r="Z81" s="112"/>
      <c r="AA81" s="112"/>
      <c r="AB81" s="112"/>
      <c r="AC81" s="112"/>
      <c r="AD81" s="103"/>
      <c r="AF81" s="134" t="e">
        <f>IF((#REF!+R81+X81)-P81=0,TRUE,FALSE)</f>
        <v>#REF!</v>
      </c>
      <c r="AG81" s="134" t="b">
        <f t="shared" si="11"/>
        <v>1</v>
      </c>
    </row>
    <row r="82" s="73" customFormat="1" customHeight="1" spans="1:33">
      <c r="A82" s="94">
        <f t="shared" si="8"/>
        <v>79</v>
      </c>
      <c r="B82" s="100" t="s">
        <v>429</v>
      </c>
      <c r="C82" s="103" t="s">
        <v>334</v>
      </c>
      <c r="D82" s="103" t="s">
        <v>36</v>
      </c>
      <c r="E82" s="103" t="s">
        <v>335</v>
      </c>
      <c r="F82" s="103" t="s">
        <v>430</v>
      </c>
      <c r="G82" s="103" t="s">
        <v>426</v>
      </c>
      <c r="H82" s="103" t="s">
        <v>431</v>
      </c>
      <c r="I82" s="103" t="s">
        <v>432</v>
      </c>
      <c r="J82" s="103" t="s">
        <v>339</v>
      </c>
      <c r="K82" s="100" t="s">
        <v>340</v>
      </c>
      <c r="L82" s="103" t="s">
        <v>341</v>
      </c>
      <c r="M82" s="103" t="s">
        <v>126</v>
      </c>
      <c r="N82" s="103"/>
      <c r="O82" s="114"/>
      <c r="P82" s="114"/>
      <c r="Q82" s="129"/>
      <c r="R82" s="114"/>
      <c r="S82" s="126" t="e">
        <f t="shared" si="10"/>
        <v>#DIV/0!</v>
      </c>
      <c r="T82" s="112"/>
      <c r="U82" s="112"/>
      <c r="V82" s="112"/>
      <c r="W82" s="114"/>
      <c r="X82" s="114"/>
      <c r="Y82" s="112"/>
      <c r="Z82" s="112"/>
      <c r="AA82" s="112"/>
      <c r="AB82" s="112"/>
      <c r="AC82" s="112"/>
      <c r="AD82" s="103"/>
      <c r="AF82" s="134" t="e">
        <f>IF((#REF!+R82+X82)-P82=0,TRUE,FALSE)</f>
        <v>#REF!</v>
      </c>
      <c r="AG82" s="134" t="b">
        <f t="shared" si="11"/>
        <v>1</v>
      </c>
    </row>
    <row r="83" s="73" customFormat="1" customHeight="1" spans="1:33">
      <c r="A83" s="94">
        <f t="shared" si="8"/>
        <v>80</v>
      </c>
      <c r="B83" s="100" t="s">
        <v>433</v>
      </c>
      <c r="C83" s="103" t="s">
        <v>334</v>
      </c>
      <c r="D83" s="103" t="s">
        <v>36</v>
      </c>
      <c r="E83" s="103" t="s">
        <v>335</v>
      </c>
      <c r="F83" s="103" t="s">
        <v>434</v>
      </c>
      <c r="G83" s="103" t="s">
        <v>435</v>
      </c>
      <c r="H83" s="103" t="s">
        <v>326</v>
      </c>
      <c r="I83" s="103" t="s">
        <v>436</v>
      </c>
      <c r="J83" s="103" t="s">
        <v>339</v>
      </c>
      <c r="K83" s="100" t="s">
        <v>340</v>
      </c>
      <c r="L83" s="103" t="s">
        <v>341</v>
      </c>
      <c r="M83" s="103" t="s">
        <v>437</v>
      </c>
      <c r="N83" s="103"/>
      <c r="O83" s="114"/>
      <c r="P83" s="114"/>
      <c r="Q83" s="129"/>
      <c r="R83" s="114"/>
      <c r="S83" s="126" t="e">
        <f t="shared" si="10"/>
        <v>#DIV/0!</v>
      </c>
      <c r="T83" s="112"/>
      <c r="U83" s="112"/>
      <c r="V83" s="112"/>
      <c r="W83" s="114"/>
      <c r="X83" s="114"/>
      <c r="Y83" s="114"/>
      <c r="Z83" s="114"/>
      <c r="AA83" s="114"/>
      <c r="AB83" s="114"/>
      <c r="AC83" s="114"/>
      <c r="AD83" s="103"/>
      <c r="AF83" s="134" t="e">
        <f>IF((#REF!+R83+X83)-P83=0,TRUE,FALSE)</f>
        <v>#REF!</v>
      </c>
      <c r="AG83" s="134" t="b">
        <f t="shared" si="11"/>
        <v>1</v>
      </c>
    </row>
    <row r="84" s="73" customFormat="1" customHeight="1" spans="1:33">
      <c r="A84" s="94">
        <f t="shared" si="8"/>
        <v>81</v>
      </c>
      <c r="B84" s="100" t="s">
        <v>438</v>
      </c>
      <c r="C84" s="103" t="s">
        <v>334</v>
      </c>
      <c r="D84" s="103" t="s">
        <v>36</v>
      </c>
      <c r="E84" s="103" t="s">
        <v>335</v>
      </c>
      <c r="F84" s="103" t="s">
        <v>439</v>
      </c>
      <c r="G84" s="103" t="s">
        <v>435</v>
      </c>
      <c r="H84" s="103" t="s">
        <v>326</v>
      </c>
      <c r="I84" s="103" t="s">
        <v>436</v>
      </c>
      <c r="J84" s="103" t="s">
        <v>339</v>
      </c>
      <c r="K84" s="100" t="s">
        <v>340</v>
      </c>
      <c r="L84" s="103" t="s">
        <v>341</v>
      </c>
      <c r="M84" s="103" t="s">
        <v>190</v>
      </c>
      <c r="N84" s="103"/>
      <c r="O84" s="114"/>
      <c r="P84" s="114"/>
      <c r="Q84" s="129"/>
      <c r="R84" s="114"/>
      <c r="S84" s="126" t="e">
        <f t="shared" si="10"/>
        <v>#DIV/0!</v>
      </c>
      <c r="T84" s="112"/>
      <c r="U84" s="112"/>
      <c r="V84" s="112"/>
      <c r="W84" s="114"/>
      <c r="X84" s="114"/>
      <c r="Y84" s="114"/>
      <c r="Z84" s="114"/>
      <c r="AA84" s="114"/>
      <c r="AB84" s="114"/>
      <c r="AC84" s="114"/>
      <c r="AD84" s="103"/>
      <c r="AF84" s="134" t="e">
        <f>IF((#REF!+R84+X84)-P84=0,TRUE,FALSE)</f>
        <v>#REF!</v>
      </c>
      <c r="AG84" s="134" t="b">
        <f t="shared" si="11"/>
        <v>1</v>
      </c>
    </row>
    <row r="85" s="73" customFormat="1" customHeight="1" spans="1:33">
      <c r="A85" s="94">
        <f t="shared" si="8"/>
        <v>82</v>
      </c>
      <c r="B85" s="100" t="s">
        <v>440</v>
      </c>
      <c r="C85" s="103" t="s">
        <v>334</v>
      </c>
      <c r="D85" s="103" t="s">
        <v>36</v>
      </c>
      <c r="E85" s="103" t="s">
        <v>335</v>
      </c>
      <c r="F85" s="103" t="s">
        <v>441</v>
      </c>
      <c r="G85" s="103" t="s">
        <v>442</v>
      </c>
      <c r="H85" s="103" t="s">
        <v>443</v>
      </c>
      <c r="I85" s="103" t="s">
        <v>444</v>
      </c>
      <c r="J85" s="103" t="s">
        <v>339</v>
      </c>
      <c r="K85" s="100" t="s">
        <v>340</v>
      </c>
      <c r="L85" s="103" t="s">
        <v>341</v>
      </c>
      <c r="M85" s="103" t="s">
        <v>267</v>
      </c>
      <c r="N85" s="103"/>
      <c r="O85" s="114"/>
      <c r="P85" s="114"/>
      <c r="Q85" s="129"/>
      <c r="R85" s="114"/>
      <c r="S85" s="126" t="e">
        <f t="shared" si="10"/>
        <v>#DIV/0!</v>
      </c>
      <c r="T85" s="112"/>
      <c r="U85" s="112"/>
      <c r="V85" s="112"/>
      <c r="W85" s="114"/>
      <c r="X85" s="114"/>
      <c r="Y85" s="114"/>
      <c r="Z85" s="114"/>
      <c r="AA85" s="114"/>
      <c r="AB85" s="114"/>
      <c r="AC85" s="114"/>
      <c r="AD85" s="103"/>
      <c r="AF85" s="134" t="e">
        <f>IF((#REF!+R85+X85)-P85=0,TRUE,FALSE)</f>
        <v>#REF!</v>
      </c>
      <c r="AG85" s="134" t="b">
        <f t="shared" si="11"/>
        <v>1</v>
      </c>
    </row>
    <row r="86" s="73" customFormat="1" customHeight="1" spans="1:33">
      <c r="A86" s="94">
        <f t="shared" si="8"/>
        <v>83</v>
      </c>
      <c r="B86" s="100" t="s">
        <v>445</v>
      </c>
      <c r="C86" s="103" t="s">
        <v>334</v>
      </c>
      <c r="D86" s="103" t="s">
        <v>36</v>
      </c>
      <c r="E86" s="103" t="s">
        <v>343</v>
      </c>
      <c r="F86" s="103" t="s">
        <v>223</v>
      </c>
      <c r="G86" s="103" t="s">
        <v>446</v>
      </c>
      <c r="H86" s="103" t="s">
        <v>447</v>
      </c>
      <c r="I86" s="103" t="s">
        <v>448</v>
      </c>
      <c r="J86" s="103" t="s">
        <v>339</v>
      </c>
      <c r="K86" s="103" t="s">
        <v>347</v>
      </c>
      <c r="L86" s="103" t="s">
        <v>348</v>
      </c>
      <c r="M86" s="103" t="s">
        <v>69</v>
      </c>
      <c r="N86" s="103"/>
      <c r="O86" s="114"/>
      <c r="P86" s="114"/>
      <c r="Q86" s="129"/>
      <c r="R86" s="114"/>
      <c r="S86" s="126" t="e">
        <f t="shared" si="10"/>
        <v>#DIV/0!</v>
      </c>
      <c r="T86" s="112"/>
      <c r="U86" s="112"/>
      <c r="V86" s="112"/>
      <c r="W86" s="114"/>
      <c r="X86" s="114"/>
      <c r="Y86" s="114"/>
      <c r="Z86" s="114"/>
      <c r="AA86" s="114"/>
      <c r="AB86" s="114"/>
      <c r="AC86" s="114"/>
      <c r="AD86" s="103"/>
      <c r="AF86" s="134" t="e">
        <f>IF((#REF!+R86+X86)-P86=0,TRUE,FALSE)</f>
        <v>#REF!</v>
      </c>
      <c r="AG86" s="134" t="b">
        <f t="shared" si="11"/>
        <v>1</v>
      </c>
    </row>
    <row r="87" s="73" customFormat="1" customHeight="1" spans="1:33">
      <c r="A87" s="94"/>
      <c r="B87" s="100" t="s">
        <v>449</v>
      </c>
      <c r="C87" s="103" t="s">
        <v>334</v>
      </c>
      <c r="D87" s="103" t="s">
        <v>36</v>
      </c>
      <c r="E87" s="103" t="s">
        <v>343</v>
      </c>
      <c r="F87" s="103" t="s">
        <v>329</v>
      </c>
      <c r="G87" s="103" t="s">
        <v>450</v>
      </c>
      <c r="H87" s="101" t="s">
        <v>387</v>
      </c>
      <c r="I87" s="101" t="s">
        <v>451</v>
      </c>
      <c r="J87" s="103" t="s">
        <v>339</v>
      </c>
      <c r="K87" s="103" t="s">
        <v>347</v>
      </c>
      <c r="L87" s="103" t="s">
        <v>348</v>
      </c>
      <c r="M87" s="103" t="s">
        <v>452</v>
      </c>
      <c r="N87" s="103"/>
      <c r="O87" s="114"/>
      <c r="P87" s="114"/>
      <c r="Q87" s="129"/>
      <c r="R87" s="114"/>
      <c r="S87" s="126" t="e">
        <f t="shared" si="10"/>
        <v>#DIV/0!</v>
      </c>
      <c r="T87" s="112"/>
      <c r="U87" s="112"/>
      <c r="V87" s="112"/>
      <c r="W87" s="114"/>
      <c r="X87" s="114"/>
      <c r="Y87" s="114"/>
      <c r="Z87" s="114"/>
      <c r="AA87" s="114"/>
      <c r="AB87" s="114"/>
      <c r="AC87" s="114"/>
      <c r="AD87" s="103"/>
      <c r="AF87" s="134" t="e">
        <f>IF((#REF!+R87+X87)-P87=0,TRUE,FALSE)</f>
        <v>#REF!</v>
      </c>
      <c r="AG87" s="134" t="b">
        <f t="shared" si="11"/>
        <v>1</v>
      </c>
    </row>
    <row r="88" s="73" customFormat="1" customHeight="1" spans="1:33">
      <c r="A88" s="94">
        <f>ROW()-3</f>
        <v>85</v>
      </c>
      <c r="B88" s="100" t="s">
        <v>453</v>
      </c>
      <c r="C88" s="103" t="s">
        <v>334</v>
      </c>
      <c r="D88" s="103" t="s">
        <v>36</v>
      </c>
      <c r="E88" s="103" t="s">
        <v>343</v>
      </c>
      <c r="F88" s="103" t="s">
        <v>223</v>
      </c>
      <c r="G88" s="103" t="s">
        <v>454</v>
      </c>
      <c r="H88" s="103" t="s">
        <v>455</v>
      </c>
      <c r="I88" s="101" t="s">
        <v>456</v>
      </c>
      <c r="J88" s="103" t="s">
        <v>339</v>
      </c>
      <c r="K88" s="103" t="s">
        <v>347</v>
      </c>
      <c r="L88" s="103" t="s">
        <v>348</v>
      </c>
      <c r="M88" s="101" t="s">
        <v>69</v>
      </c>
      <c r="N88" s="101"/>
      <c r="O88" s="112"/>
      <c r="P88" s="112"/>
      <c r="Q88" s="111"/>
      <c r="R88" s="112"/>
      <c r="S88" s="126" t="e">
        <f t="shared" si="10"/>
        <v>#DIV/0!</v>
      </c>
      <c r="T88" s="112"/>
      <c r="U88" s="112"/>
      <c r="V88" s="112"/>
      <c r="W88" s="112"/>
      <c r="X88" s="112"/>
      <c r="Y88" s="112"/>
      <c r="Z88" s="114"/>
      <c r="AA88" s="114"/>
      <c r="AB88" s="114"/>
      <c r="AC88" s="114"/>
      <c r="AD88" s="101"/>
      <c r="AF88" s="134" t="e">
        <f>IF((#REF!+R88+X88)-P88=0,TRUE,FALSE)</f>
        <v>#REF!</v>
      </c>
      <c r="AG88" s="134" t="b">
        <f t="shared" si="11"/>
        <v>1</v>
      </c>
    </row>
    <row r="89" s="73" customFormat="1" customHeight="1" spans="1:33">
      <c r="A89" s="94">
        <f t="shared" ref="A89:A98" si="12">ROW()-3</f>
        <v>86</v>
      </c>
      <c r="B89" s="101" t="s">
        <v>457</v>
      </c>
      <c r="C89" s="103" t="s">
        <v>334</v>
      </c>
      <c r="D89" s="101" t="s">
        <v>36</v>
      </c>
      <c r="E89" s="101" t="s">
        <v>335</v>
      </c>
      <c r="F89" s="101" t="s">
        <v>458</v>
      </c>
      <c r="G89" s="101" t="s">
        <v>459</v>
      </c>
      <c r="H89" s="101" t="s">
        <v>397</v>
      </c>
      <c r="I89" s="103" t="s">
        <v>460</v>
      </c>
      <c r="J89" s="103" t="s">
        <v>339</v>
      </c>
      <c r="K89" s="100" t="s">
        <v>340</v>
      </c>
      <c r="L89" s="103" t="s">
        <v>341</v>
      </c>
      <c r="M89" s="101" t="s">
        <v>461</v>
      </c>
      <c r="N89" s="101"/>
      <c r="O89" s="112"/>
      <c r="P89" s="112"/>
      <c r="Q89" s="111"/>
      <c r="R89" s="112"/>
      <c r="S89" s="126" t="e">
        <f t="shared" si="10"/>
        <v>#DIV/0!</v>
      </c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00"/>
      <c r="AF89" s="134" t="e">
        <f>IF((#REF!+R89+X89)-P89=0,TRUE,FALSE)</f>
        <v>#REF!</v>
      </c>
      <c r="AG89" s="134" t="b">
        <f t="shared" ref="AG88:AG126" si="13">IF((P89+W89+Y89)-O89=0,TRUE,FALSE)</f>
        <v>1</v>
      </c>
    </row>
    <row r="90" s="73" customFormat="1" customHeight="1" spans="1:33">
      <c r="A90" s="94">
        <f t="shared" si="12"/>
        <v>87</v>
      </c>
      <c r="B90" s="101" t="s">
        <v>462</v>
      </c>
      <c r="C90" s="103">
        <v>53</v>
      </c>
      <c r="D90" s="101">
        <v>53</v>
      </c>
      <c r="E90" s="141">
        <v>1</v>
      </c>
      <c r="F90" s="101">
        <v>53</v>
      </c>
      <c r="G90" s="101">
        <v>0</v>
      </c>
      <c r="H90" s="101">
        <v>53</v>
      </c>
      <c r="I90" s="146">
        <v>1</v>
      </c>
      <c r="J90" s="147">
        <v>1</v>
      </c>
      <c r="K90" s="100">
        <v>2</v>
      </c>
      <c r="L90" s="103">
        <v>2</v>
      </c>
      <c r="M90" s="146">
        <v>1</v>
      </c>
      <c r="N90" s="146"/>
      <c r="O90" s="112"/>
      <c r="P90" s="112"/>
      <c r="Q90" s="111"/>
      <c r="R90" s="112"/>
      <c r="S90" s="126" t="e">
        <f t="shared" si="10"/>
        <v>#DIV/0!</v>
      </c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01"/>
      <c r="AF90" s="134" t="e">
        <f>IF((#REF!+R90+X90)-P90=0,TRUE,FALSE)</f>
        <v>#REF!</v>
      </c>
      <c r="AG90" s="134" t="b">
        <f t="shared" si="13"/>
        <v>1</v>
      </c>
    </row>
    <row r="91" s="73" customFormat="1" customHeight="1" spans="1:33">
      <c r="A91" s="94">
        <f t="shared" si="12"/>
        <v>88</v>
      </c>
      <c r="B91" s="101" t="s">
        <v>463</v>
      </c>
      <c r="C91" s="101" t="s">
        <v>334</v>
      </c>
      <c r="D91" s="101" t="s">
        <v>36</v>
      </c>
      <c r="E91" s="101" t="s">
        <v>343</v>
      </c>
      <c r="F91" s="101" t="s">
        <v>223</v>
      </c>
      <c r="G91" s="101" t="s">
        <v>464</v>
      </c>
      <c r="H91" s="101" t="s">
        <v>356</v>
      </c>
      <c r="I91" s="101" t="s">
        <v>357</v>
      </c>
      <c r="J91" s="103" t="s">
        <v>339</v>
      </c>
      <c r="K91" s="103" t="s">
        <v>347</v>
      </c>
      <c r="L91" s="103" t="s">
        <v>348</v>
      </c>
      <c r="M91" s="101" t="s">
        <v>262</v>
      </c>
      <c r="N91" s="101"/>
      <c r="O91" s="112"/>
      <c r="P91" s="112"/>
      <c r="Q91" s="111"/>
      <c r="R91" s="112"/>
      <c r="S91" s="126" t="e">
        <f t="shared" si="10"/>
        <v>#DIV/0!</v>
      </c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00"/>
      <c r="AF91" s="134" t="e">
        <f>IF((#REF!+R91+X91)-P91=0,TRUE,FALSE)</f>
        <v>#REF!</v>
      </c>
      <c r="AG91" s="134" t="b">
        <f t="shared" si="13"/>
        <v>1</v>
      </c>
    </row>
    <row r="92" s="73" customFormat="1" customHeight="1" spans="1:33">
      <c r="A92" s="94">
        <f t="shared" si="12"/>
        <v>89</v>
      </c>
      <c r="B92" s="101" t="s">
        <v>465</v>
      </c>
      <c r="C92" s="101" t="s">
        <v>334</v>
      </c>
      <c r="D92" s="101" t="s">
        <v>36</v>
      </c>
      <c r="E92" s="101" t="s">
        <v>335</v>
      </c>
      <c r="F92" s="101" t="s">
        <v>207</v>
      </c>
      <c r="G92" s="101" t="s">
        <v>466</v>
      </c>
      <c r="H92" s="101" t="s">
        <v>337</v>
      </c>
      <c r="I92" s="103" t="s">
        <v>352</v>
      </c>
      <c r="J92" s="103" t="s">
        <v>339</v>
      </c>
      <c r="K92" s="100" t="s">
        <v>340</v>
      </c>
      <c r="L92" s="103" t="s">
        <v>341</v>
      </c>
      <c r="M92" s="101" t="s">
        <v>467</v>
      </c>
      <c r="N92" s="101"/>
      <c r="O92" s="112"/>
      <c r="P92" s="112"/>
      <c r="Q92" s="111"/>
      <c r="R92" s="112"/>
      <c r="S92" s="126" t="e">
        <f t="shared" si="10"/>
        <v>#DIV/0!</v>
      </c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01"/>
      <c r="AF92" s="134" t="e">
        <f>IF((#REF!+R92+X92)-P92=0,TRUE,FALSE)</f>
        <v>#REF!</v>
      </c>
      <c r="AG92" s="134" t="b">
        <f t="shared" si="13"/>
        <v>1</v>
      </c>
    </row>
    <row r="93" s="73" customFormat="1" customHeight="1" spans="1:33">
      <c r="A93" s="94">
        <f t="shared" si="12"/>
        <v>90</v>
      </c>
      <c r="B93" s="101" t="s">
        <v>468</v>
      </c>
      <c r="C93" s="138" t="s">
        <v>334</v>
      </c>
      <c r="D93" s="101" t="s">
        <v>36</v>
      </c>
      <c r="E93" s="138" t="s">
        <v>343</v>
      </c>
      <c r="F93" s="101" t="s">
        <v>207</v>
      </c>
      <c r="G93" s="137" t="s">
        <v>469</v>
      </c>
      <c r="H93" s="137" t="s">
        <v>470</v>
      </c>
      <c r="I93" s="148" t="s">
        <v>471</v>
      </c>
      <c r="J93" s="103" t="s">
        <v>339</v>
      </c>
      <c r="K93" s="103" t="s">
        <v>347</v>
      </c>
      <c r="L93" s="103" t="s">
        <v>348</v>
      </c>
      <c r="M93" s="137" t="s">
        <v>472</v>
      </c>
      <c r="N93" s="149"/>
      <c r="O93" s="112"/>
      <c r="P93" s="112"/>
      <c r="Q93" s="111"/>
      <c r="R93" s="112"/>
      <c r="S93" s="126" t="e">
        <f t="shared" si="10"/>
        <v>#DIV/0!</v>
      </c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01"/>
      <c r="AF93" s="134" t="e">
        <f>IF((#REF!+R93+X93)-P93=0,TRUE,FALSE)</f>
        <v>#REF!</v>
      </c>
      <c r="AG93" s="134" t="b">
        <f t="shared" si="13"/>
        <v>1</v>
      </c>
    </row>
    <row r="94" s="73" customFormat="1" customHeight="1" spans="1:33">
      <c r="A94" s="94">
        <f t="shared" si="12"/>
        <v>91</v>
      </c>
      <c r="B94" s="142" t="s">
        <v>473</v>
      </c>
      <c r="C94" s="138" t="s">
        <v>334</v>
      </c>
      <c r="D94" s="101" t="s">
        <v>36</v>
      </c>
      <c r="E94" s="138" t="s">
        <v>335</v>
      </c>
      <c r="F94" s="101" t="s">
        <v>207</v>
      </c>
      <c r="G94" s="137" t="s">
        <v>474</v>
      </c>
      <c r="H94" s="137" t="s">
        <v>475</v>
      </c>
      <c r="I94" s="103" t="s">
        <v>476</v>
      </c>
      <c r="J94" s="103" t="s">
        <v>339</v>
      </c>
      <c r="K94" s="100" t="s">
        <v>340</v>
      </c>
      <c r="L94" s="103" t="s">
        <v>341</v>
      </c>
      <c r="M94" s="137" t="s">
        <v>116</v>
      </c>
      <c r="N94" s="149"/>
      <c r="O94" s="112"/>
      <c r="P94" s="138"/>
      <c r="Q94" s="150"/>
      <c r="R94" s="138"/>
      <c r="S94" s="126" t="e">
        <f t="shared" si="10"/>
        <v>#DIV/0!</v>
      </c>
      <c r="T94" s="112"/>
      <c r="U94" s="112"/>
      <c r="V94" s="112"/>
      <c r="W94" s="138"/>
      <c r="X94" s="138"/>
      <c r="Y94" s="138"/>
      <c r="Z94" s="138"/>
      <c r="AA94" s="138"/>
      <c r="AB94" s="138"/>
      <c r="AC94" s="138"/>
      <c r="AD94" s="101"/>
      <c r="AF94" s="134" t="e">
        <f>IF((#REF!+R94+X94)-P94=0,TRUE,FALSE)</f>
        <v>#REF!</v>
      </c>
      <c r="AG94" s="134" t="b">
        <f t="shared" si="13"/>
        <v>1</v>
      </c>
    </row>
    <row r="95" s="73" customFormat="1" ht="50.25" customHeight="1" spans="1:33">
      <c r="A95" s="94">
        <f t="shared" si="12"/>
        <v>92</v>
      </c>
      <c r="B95" s="100" t="s">
        <v>477</v>
      </c>
      <c r="C95" s="103" t="s">
        <v>478</v>
      </c>
      <c r="D95" s="103" t="s">
        <v>36</v>
      </c>
      <c r="E95" s="103" t="s">
        <v>478</v>
      </c>
      <c r="F95" s="103" t="s">
        <v>395</v>
      </c>
      <c r="G95" s="103" t="s">
        <v>479</v>
      </c>
      <c r="H95" s="103" t="s">
        <v>480</v>
      </c>
      <c r="I95" s="103" t="s">
        <v>481</v>
      </c>
      <c r="J95" s="103" t="s">
        <v>482</v>
      </c>
      <c r="K95" s="103" t="s">
        <v>483</v>
      </c>
      <c r="L95" s="103" t="s">
        <v>484</v>
      </c>
      <c r="M95" s="103" t="s">
        <v>69</v>
      </c>
      <c r="N95" s="103"/>
      <c r="O95" s="112"/>
      <c r="P95" s="112"/>
      <c r="Q95" s="111"/>
      <c r="R95" s="112"/>
      <c r="S95" s="126" t="e">
        <f t="shared" si="10"/>
        <v>#DIV/0!</v>
      </c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51"/>
      <c r="AF95" s="134" t="e">
        <f>IF((#REF!+R95+X95)-P95=0,TRUE,FALSE)</f>
        <v>#REF!</v>
      </c>
      <c r="AG95" s="134" t="b">
        <f t="shared" si="13"/>
        <v>1</v>
      </c>
    </row>
    <row r="96" s="73" customFormat="1" ht="50.25" customHeight="1" spans="1:33">
      <c r="A96" s="94">
        <f t="shared" si="12"/>
        <v>93</v>
      </c>
      <c r="B96" s="100" t="s">
        <v>485</v>
      </c>
      <c r="C96" s="103" t="s">
        <v>478</v>
      </c>
      <c r="D96" s="103" t="s">
        <v>36</v>
      </c>
      <c r="E96" s="103" t="s">
        <v>478</v>
      </c>
      <c r="F96" s="103" t="s">
        <v>486</v>
      </c>
      <c r="G96" s="103" t="s">
        <v>487</v>
      </c>
      <c r="H96" s="103" t="s">
        <v>488</v>
      </c>
      <c r="I96" s="103" t="s">
        <v>489</v>
      </c>
      <c r="J96" s="103" t="s">
        <v>482</v>
      </c>
      <c r="K96" s="103" t="s">
        <v>483</v>
      </c>
      <c r="L96" s="103" t="s">
        <v>484</v>
      </c>
      <c r="M96" s="103" t="s">
        <v>490</v>
      </c>
      <c r="N96" s="103"/>
      <c r="O96" s="112"/>
      <c r="P96" s="112"/>
      <c r="Q96" s="111"/>
      <c r="R96" s="112"/>
      <c r="S96" s="126" t="e">
        <f t="shared" si="10"/>
        <v>#DIV/0!</v>
      </c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51"/>
      <c r="AF96" s="134" t="e">
        <f>IF((#REF!+R96+X96)-P96=0,TRUE,FALSE)</f>
        <v>#REF!</v>
      </c>
      <c r="AG96" s="134" t="b">
        <f t="shared" si="13"/>
        <v>1</v>
      </c>
    </row>
    <row r="97" s="73" customFormat="1" ht="50.25" customHeight="1" spans="1:33">
      <c r="A97" s="94">
        <f t="shared" si="12"/>
        <v>94</v>
      </c>
      <c r="B97" s="100" t="s">
        <v>491</v>
      </c>
      <c r="C97" s="103" t="s">
        <v>478</v>
      </c>
      <c r="D97" s="103" t="s">
        <v>36</v>
      </c>
      <c r="E97" s="103" t="s">
        <v>478</v>
      </c>
      <c r="F97" s="103" t="s">
        <v>329</v>
      </c>
      <c r="G97" s="103" t="s">
        <v>492</v>
      </c>
      <c r="H97" s="103" t="s">
        <v>493</v>
      </c>
      <c r="I97" s="103" t="s">
        <v>494</v>
      </c>
      <c r="J97" s="103" t="s">
        <v>482</v>
      </c>
      <c r="K97" s="103" t="s">
        <v>483</v>
      </c>
      <c r="L97" s="103" t="s">
        <v>484</v>
      </c>
      <c r="M97" s="103" t="s">
        <v>495</v>
      </c>
      <c r="N97" s="103"/>
      <c r="O97" s="112"/>
      <c r="P97" s="112"/>
      <c r="Q97" s="111"/>
      <c r="R97" s="112"/>
      <c r="S97" s="126" t="e">
        <f t="shared" si="10"/>
        <v>#DIV/0!</v>
      </c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51"/>
      <c r="AF97" s="134" t="e">
        <f>IF((#REF!+R97+X97)-P97=0,TRUE,FALSE)</f>
        <v>#REF!</v>
      </c>
      <c r="AG97" s="134" t="b">
        <f t="shared" si="13"/>
        <v>1</v>
      </c>
    </row>
    <row r="98" s="73" customFormat="1" ht="50.25" customHeight="1" spans="1:33">
      <c r="A98" s="94">
        <f t="shared" si="12"/>
        <v>95</v>
      </c>
      <c r="B98" s="100" t="s">
        <v>496</v>
      </c>
      <c r="C98" s="103" t="s">
        <v>478</v>
      </c>
      <c r="D98" s="103" t="s">
        <v>36</v>
      </c>
      <c r="E98" s="103" t="s">
        <v>478</v>
      </c>
      <c r="F98" s="103" t="s">
        <v>497</v>
      </c>
      <c r="G98" s="103" t="s">
        <v>498</v>
      </c>
      <c r="H98" s="103" t="s">
        <v>110</v>
      </c>
      <c r="I98" s="103" t="s">
        <v>499</v>
      </c>
      <c r="J98" s="103" t="s">
        <v>482</v>
      </c>
      <c r="K98" s="103" t="s">
        <v>483</v>
      </c>
      <c r="L98" s="103" t="s">
        <v>484</v>
      </c>
      <c r="M98" s="103" t="s">
        <v>500</v>
      </c>
      <c r="N98" s="103"/>
      <c r="O98" s="112"/>
      <c r="P98" s="112"/>
      <c r="Q98" s="111"/>
      <c r="R98" s="112"/>
      <c r="S98" s="126" t="e">
        <f t="shared" si="10"/>
        <v>#DIV/0!</v>
      </c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F98" s="134" t="e">
        <f>IF((#REF!+R98+X98)-P98=0,TRUE,FALSE)</f>
        <v>#REF!</v>
      </c>
      <c r="AG98" s="134" t="b">
        <f t="shared" si="13"/>
        <v>1</v>
      </c>
    </row>
    <row r="99" s="73" customFormat="1" ht="50.25" customHeight="1" spans="1:33">
      <c r="A99" s="94">
        <f t="shared" ref="A99:A111" si="14">ROW()-3</f>
        <v>96</v>
      </c>
      <c r="B99" s="100" t="s">
        <v>501</v>
      </c>
      <c r="C99" s="103" t="s">
        <v>478</v>
      </c>
      <c r="D99" s="103" t="s">
        <v>36</v>
      </c>
      <c r="E99" s="103" t="s">
        <v>478</v>
      </c>
      <c r="F99" s="103" t="s">
        <v>113</v>
      </c>
      <c r="G99" s="103" t="s">
        <v>502</v>
      </c>
      <c r="H99" s="103" t="s">
        <v>503</v>
      </c>
      <c r="I99" s="103" t="s">
        <v>504</v>
      </c>
      <c r="J99" s="103" t="s">
        <v>482</v>
      </c>
      <c r="K99" s="103" t="s">
        <v>483</v>
      </c>
      <c r="L99" s="103" t="s">
        <v>484</v>
      </c>
      <c r="M99" s="103" t="s">
        <v>505</v>
      </c>
      <c r="N99" s="103"/>
      <c r="O99" s="112"/>
      <c r="P99" s="112"/>
      <c r="Q99" s="111"/>
      <c r="R99" s="112"/>
      <c r="S99" s="126" t="e">
        <f t="shared" si="10"/>
        <v>#DIV/0!</v>
      </c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F99" s="134" t="e">
        <f>IF((#REF!+R99+X99)-P99=0,TRUE,FALSE)</f>
        <v>#REF!</v>
      </c>
      <c r="AG99" s="134" t="b">
        <f t="shared" si="13"/>
        <v>1</v>
      </c>
    </row>
    <row r="100" s="73" customFormat="1" ht="50.25" customHeight="1" spans="1:33">
      <c r="A100" s="94">
        <f t="shared" si="14"/>
        <v>97</v>
      </c>
      <c r="B100" s="100" t="s">
        <v>506</v>
      </c>
      <c r="C100" s="103" t="s">
        <v>478</v>
      </c>
      <c r="D100" s="103" t="s">
        <v>36</v>
      </c>
      <c r="E100" s="103" t="s">
        <v>478</v>
      </c>
      <c r="F100" s="103" t="s">
        <v>507</v>
      </c>
      <c r="G100" s="103" t="s">
        <v>502</v>
      </c>
      <c r="H100" s="103" t="s">
        <v>480</v>
      </c>
      <c r="I100" s="103" t="s">
        <v>508</v>
      </c>
      <c r="J100" s="103" t="s">
        <v>482</v>
      </c>
      <c r="K100" s="103" t="s">
        <v>483</v>
      </c>
      <c r="L100" s="103" t="s">
        <v>484</v>
      </c>
      <c r="M100" s="103" t="s">
        <v>505</v>
      </c>
      <c r="N100" s="103"/>
      <c r="O100" s="112"/>
      <c r="P100" s="112"/>
      <c r="Q100" s="111"/>
      <c r="R100" s="112"/>
      <c r="S100" s="126" t="e">
        <f t="shared" si="10"/>
        <v>#DIV/0!</v>
      </c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51"/>
      <c r="AF100" s="134" t="e">
        <f>IF((#REF!+R100+X100)-P100=0,TRUE,FALSE)</f>
        <v>#REF!</v>
      </c>
      <c r="AG100" s="134" t="b">
        <f t="shared" si="13"/>
        <v>1</v>
      </c>
    </row>
    <row r="101" s="73" customFormat="1" ht="50.25" customHeight="1" spans="1:33">
      <c r="A101" s="94">
        <f t="shared" si="14"/>
        <v>98</v>
      </c>
      <c r="B101" s="100" t="s">
        <v>509</v>
      </c>
      <c r="C101" s="103" t="s">
        <v>478</v>
      </c>
      <c r="D101" s="103" t="s">
        <v>276</v>
      </c>
      <c r="E101" s="103" t="s">
        <v>478</v>
      </c>
      <c r="F101" s="103" t="s">
        <v>510</v>
      </c>
      <c r="G101" s="103" t="s">
        <v>511</v>
      </c>
      <c r="H101" s="103" t="s">
        <v>512</v>
      </c>
      <c r="I101" s="103" t="s">
        <v>513</v>
      </c>
      <c r="J101" s="103" t="s">
        <v>482</v>
      </c>
      <c r="K101" s="103" t="s">
        <v>483</v>
      </c>
      <c r="L101" s="103" t="s">
        <v>484</v>
      </c>
      <c r="M101" s="103" t="s">
        <v>131</v>
      </c>
      <c r="N101" s="103"/>
      <c r="O101" s="112"/>
      <c r="P101" s="112"/>
      <c r="Q101" s="111"/>
      <c r="R101" s="112"/>
      <c r="S101" s="126" t="e">
        <f t="shared" si="10"/>
        <v>#DIV/0!</v>
      </c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F101" s="134" t="e">
        <f>IF((#REF!+R101+X101)-P101=0,TRUE,FALSE)</f>
        <v>#REF!</v>
      </c>
      <c r="AG101" s="134" t="b">
        <f t="shared" si="13"/>
        <v>1</v>
      </c>
    </row>
    <row r="102" s="73" customFormat="1" ht="50.25" customHeight="1" spans="1:33">
      <c r="A102" s="94">
        <f t="shared" si="14"/>
        <v>99</v>
      </c>
      <c r="B102" s="100" t="s">
        <v>514</v>
      </c>
      <c r="C102" s="103" t="s">
        <v>478</v>
      </c>
      <c r="D102" s="103" t="s">
        <v>36</v>
      </c>
      <c r="E102" s="103" t="s">
        <v>478</v>
      </c>
      <c r="F102" s="103" t="s">
        <v>405</v>
      </c>
      <c r="G102" s="103" t="s">
        <v>515</v>
      </c>
      <c r="H102" s="103" t="s">
        <v>516</v>
      </c>
      <c r="I102" s="103" t="s">
        <v>517</v>
      </c>
      <c r="J102" s="103" t="s">
        <v>482</v>
      </c>
      <c r="K102" s="103" t="s">
        <v>483</v>
      </c>
      <c r="L102" s="103" t="s">
        <v>484</v>
      </c>
      <c r="M102" s="103" t="s">
        <v>251</v>
      </c>
      <c r="N102" s="103"/>
      <c r="O102" s="112"/>
      <c r="P102" s="112"/>
      <c r="Q102" s="111"/>
      <c r="R102" s="112"/>
      <c r="S102" s="126" t="e">
        <f t="shared" si="10"/>
        <v>#DIV/0!</v>
      </c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51"/>
      <c r="AF102" s="134" t="e">
        <f>IF((#REF!+R102+X102)-P102=0,TRUE,FALSE)</f>
        <v>#REF!</v>
      </c>
      <c r="AG102" s="134" t="b">
        <f t="shared" si="13"/>
        <v>1</v>
      </c>
    </row>
    <row r="103" s="73" customFormat="1" ht="50.25" customHeight="1" spans="1:33">
      <c r="A103" s="94">
        <f t="shared" si="14"/>
        <v>100</v>
      </c>
      <c r="B103" s="100" t="s">
        <v>518</v>
      </c>
      <c r="C103" s="103" t="s">
        <v>478</v>
      </c>
      <c r="D103" s="103" t="s">
        <v>36</v>
      </c>
      <c r="E103" s="103" t="s">
        <v>478</v>
      </c>
      <c r="F103" s="103" t="s">
        <v>223</v>
      </c>
      <c r="G103" s="103" t="s">
        <v>519</v>
      </c>
      <c r="H103" s="103" t="s">
        <v>516</v>
      </c>
      <c r="I103" s="103" t="s">
        <v>520</v>
      </c>
      <c r="J103" s="103" t="s">
        <v>482</v>
      </c>
      <c r="K103" s="103" t="s">
        <v>483</v>
      </c>
      <c r="L103" s="103" t="s">
        <v>484</v>
      </c>
      <c r="M103" s="103" t="s">
        <v>45</v>
      </c>
      <c r="N103" s="103"/>
      <c r="O103" s="112"/>
      <c r="P103" s="112"/>
      <c r="Q103" s="111"/>
      <c r="R103" s="112"/>
      <c r="S103" s="126" t="e">
        <f t="shared" si="10"/>
        <v>#DIV/0!</v>
      </c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51"/>
      <c r="AF103" s="134" t="e">
        <f>IF((#REF!+R103+X103)-P103=0,TRUE,FALSE)</f>
        <v>#REF!</v>
      </c>
      <c r="AG103" s="134" t="b">
        <f t="shared" si="13"/>
        <v>1</v>
      </c>
    </row>
    <row r="104" s="73" customFormat="1" ht="50.25" customHeight="1" spans="1:33">
      <c r="A104" s="94">
        <f t="shared" si="14"/>
        <v>101</v>
      </c>
      <c r="B104" s="100" t="s">
        <v>521</v>
      </c>
      <c r="C104" s="103" t="s">
        <v>478</v>
      </c>
      <c r="D104" s="103" t="s">
        <v>36</v>
      </c>
      <c r="E104" s="103" t="s">
        <v>478</v>
      </c>
      <c r="F104" s="103" t="s">
        <v>113</v>
      </c>
      <c r="G104" s="103" t="s">
        <v>522</v>
      </c>
      <c r="H104" s="103" t="s">
        <v>523</v>
      </c>
      <c r="I104" s="103" t="s">
        <v>524</v>
      </c>
      <c r="J104" s="103" t="s">
        <v>482</v>
      </c>
      <c r="K104" s="103" t="s">
        <v>483</v>
      </c>
      <c r="L104" s="103" t="s">
        <v>484</v>
      </c>
      <c r="M104" s="103" t="s">
        <v>525</v>
      </c>
      <c r="N104" s="103"/>
      <c r="O104" s="112"/>
      <c r="P104" s="112"/>
      <c r="Q104" s="111"/>
      <c r="R104" s="112"/>
      <c r="S104" s="126" t="e">
        <f t="shared" si="10"/>
        <v>#DIV/0!</v>
      </c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51"/>
      <c r="AF104" s="134" t="e">
        <f>IF((#REF!+R104+X104)-P104=0,TRUE,FALSE)</f>
        <v>#REF!</v>
      </c>
      <c r="AG104" s="134" t="b">
        <f t="shared" si="13"/>
        <v>1</v>
      </c>
    </row>
    <row r="105" s="73" customFormat="1" ht="50.25" customHeight="1" spans="1:33">
      <c r="A105" s="94">
        <f t="shared" si="14"/>
        <v>102</v>
      </c>
      <c r="B105" s="100" t="s">
        <v>526</v>
      </c>
      <c r="C105" s="103" t="s">
        <v>478</v>
      </c>
      <c r="D105" s="103" t="s">
        <v>36</v>
      </c>
      <c r="E105" s="103" t="s">
        <v>478</v>
      </c>
      <c r="F105" s="103" t="s">
        <v>527</v>
      </c>
      <c r="G105" s="103" t="s">
        <v>528</v>
      </c>
      <c r="H105" s="103" t="s">
        <v>362</v>
      </c>
      <c r="I105" s="103" t="s">
        <v>529</v>
      </c>
      <c r="J105" s="103" t="s">
        <v>482</v>
      </c>
      <c r="K105" s="103" t="s">
        <v>483</v>
      </c>
      <c r="L105" s="103" t="s">
        <v>484</v>
      </c>
      <c r="M105" s="103" t="s">
        <v>530</v>
      </c>
      <c r="N105" s="103"/>
      <c r="O105" s="112"/>
      <c r="P105" s="112"/>
      <c r="Q105" s="111"/>
      <c r="R105" s="112"/>
      <c r="S105" s="126" t="e">
        <f t="shared" si="10"/>
        <v>#DIV/0!</v>
      </c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03"/>
      <c r="AF105" s="134" t="e">
        <f>IF((#REF!+R105+X105)-P105=0,TRUE,FALSE)</f>
        <v>#REF!</v>
      </c>
      <c r="AG105" s="134" t="b">
        <f t="shared" si="13"/>
        <v>1</v>
      </c>
    </row>
    <row r="106" s="73" customFormat="1" ht="50.25" customHeight="1" spans="1:33">
      <c r="A106" s="94">
        <f t="shared" si="14"/>
        <v>103</v>
      </c>
      <c r="B106" s="100" t="s">
        <v>531</v>
      </c>
      <c r="C106" s="103" t="s">
        <v>478</v>
      </c>
      <c r="D106" s="103" t="s">
        <v>36</v>
      </c>
      <c r="E106" s="103" t="s">
        <v>478</v>
      </c>
      <c r="F106" s="103" t="s">
        <v>105</v>
      </c>
      <c r="G106" s="103" t="s">
        <v>532</v>
      </c>
      <c r="H106" s="103" t="s">
        <v>533</v>
      </c>
      <c r="I106" s="103" t="s">
        <v>534</v>
      </c>
      <c r="J106" s="103" t="s">
        <v>482</v>
      </c>
      <c r="K106" s="103" t="s">
        <v>483</v>
      </c>
      <c r="L106" s="103" t="s">
        <v>484</v>
      </c>
      <c r="M106" s="103" t="s">
        <v>535</v>
      </c>
      <c r="N106" s="103"/>
      <c r="O106" s="112"/>
      <c r="P106" s="112"/>
      <c r="Q106" s="111"/>
      <c r="R106" s="112"/>
      <c r="S106" s="126" t="e">
        <f t="shared" si="10"/>
        <v>#DIV/0!</v>
      </c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51"/>
      <c r="AF106" s="134" t="e">
        <f>IF((#REF!+R106+X106)-P106=0,TRUE,FALSE)</f>
        <v>#REF!</v>
      </c>
      <c r="AG106" s="134" t="b">
        <f t="shared" si="13"/>
        <v>1</v>
      </c>
    </row>
    <row r="107" s="73" customFormat="1" ht="50.25" customHeight="1" spans="1:33">
      <c r="A107" s="94">
        <f t="shared" si="14"/>
        <v>104</v>
      </c>
      <c r="B107" s="100" t="s">
        <v>536</v>
      </c>
      <c r="C107" s="100" t="s">
        <v>478</v>
      </c>
      <c r="D107" s="100" t="s">
        <v>276</v>
      </c>
      <c r="E107" s="100" t="s">
        <v>478</v>
      </c>
      <c r="F107" s="100" t="s">
        <v>329</v>
      </c>
      <c r="G107" s="100" t="s">
        <v>537</v>
      </c>
      <c r="H107" s="100" t="s">
        <v>279</v>
      </c>
      <c r="I107" s="100" t="s">
        <v>538</v>
      </c>
      <c r="J107" s="103" t="s">
        <v>482</v>
      </c>
      <c r="K107" s="103" t="s">
        <v>483</v>
      </c>
      <c r="L107" s="103" t="s">
        <v>484</v>
      </c>
      <c r="M107" s="100" t="s">
        <v>539</v>
      </c>
      <c r="N107" s="100"/>
      <c r="O107" s="112"/>
      <c r="P107" s="112"/>
      <c r="Q107" s="111"/>
      <c r="R107" s="112"/>
      <c r="S107" s="126" t="e">
        <f t="shared" si="10"/>
        <v>#DIV/0!</v>
      </c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51"/>
      <c r="AF107" s="134" t="e">
        <f>IF((#REF!+R107+X107)-P107=0,TRUE,FALSE)</f>
        <v>#REF!</v>
      </c>
      <c r="AG107" s="134" t="b">
        <f t="shared" si="13"/>
        <v>1</v>
      </c>
    </row>
    <row r="108" s="73" customFormat="1" ht="50.25" customHeight="1" spans="1:33">
      <c r="A108" s="94">
        <f t="shared" si="14"/>
        <v>105</v>
      </c>
      <c r="B108" s="100" t="s">
        <v>540</v>
      </c>
      <c r="C108" s="100" t="s">
        <v>478</v>
      </c>
      <c r="D108" s="100" t="s">
        <v>36</v>
      </c>
      <c r="E108" s="100" t="s">
        <v>478</v>
      </c>
      <c r="F108" s="100" t="s">
        <v>329</v>
      </c>
      <c r="G108" s="100" t="s">
        <v>541</v>
      </c>
      <c r="H108" s="100" t="s">
        <v>208</v>
      </c>
      <c r="I108" s="100" t="s">
        <v>542</v>
      </c>
      <c r="J108" s="103" t="s">
        <v>482</v>
      </c>
      <c r="K108" s="103" t="s">
        <v>483</v>
      </c>
      <c r="L108" s="103" t="s">
        <v>484</v>
      </c>
      <c r="M108" s="100" t="s">
        <v>543</v>
      </c>
      <c r="N108" s="100"/>
      <c r="O108" s="112"/>
      <c r="P108" s="112"/>
      <c r="Q108" s="111"/>
      <c r="R108" s="112"/>
      <c r="S108" s="126" t="e">
        <f t="shared" si="10"/>
        <v>#DIV/0!</v>
      </c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51"/>
      <c r="AF108" s="134" t="e">
        <f>IF((#REF!+R108+X108)-P108=0,TRUE,FALSE)</f>
        <v>#REF!</v>
      </c>
      <c r="AG108" s="134" t="b">
        <f t="shared" si="13"/>
        <v>1</v>
      </c>
    </row>
    <row r="109" s="73" customFormat="1" ht="50.25" customHeight="1" spans="1:33">
      <c r="A109" s="94">
        <f t="shared" si="14"/>
        <v>106</v>
      </c>
      <c r="B109" s="100" t="s">
        <v>544</v>
      </c>
      <c r="C109" s="100" t="s">
        <v>478</v>
      </c>
      <c r="D109" s="100" t="s">
        <v>36</v>
      </c>
      <c r="E109" s="100" t="s">
        <v>478</v>
      </c>
      <c r="F109" s="100" t="s">
        <v>207</v>
      </c>
      <c r="G109" s="100" t="s">
        <v>479</v>
      </c>
      <c r="H109" s="100" t="s">
        <v>545</v>
      </c>
      <c r="I109" s="100" t="s">
        <v>546</v>
      </c>
      <c r="J109" s="103" t="s">
        <v>482</v>
      </c>
      <c r="K109" s="103" t="s">
        <v>483</v>
      </c>
      <c r="L109" s="103" t="s">
        <v>484</v>
      </c>
      <c r="M109" s="100" t="s">
        <v>251</v>
      </c>
      <c r="N109" s="100"/>
      <c r="O109" s="112"/>
      <c r="P109" s="112"/>
      <c r="Q109" s="111"/>
      <c r="R109" s="112"/>
      <c r="S109" s="126" t="e">
        <f t="shared" si="10"/>
        <v>#DIV/0!</v>
      </c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51"/>
      <c r="AF109" s="134" t="e">
        <f>IF((#REF!+R109+X109)-P109=0,TRUE,FALSE)</f>
        <v>#REF!</v>
      </c>
      <c r="AG109" s="134" t="b">
        <f t="shared" si="13"/>
        <v>1</v>
      </c>
    </row>
    <row r="110" s="73" customFormat="1" ht="50.25" customHeight="1" spans="1:33">
      <c r="A110" s="94">
        <f t="shared" si="14"/>
        <v>107</v>
      </c>
      <c r="B110" s="101" t="s">
        <v>547</v>
      </c>
      <c r="C110" s="101" t="s">
        <v>478</v>
      </c>
      <c r="D110" s="101" t="s">
        <v>36</v>
      </c>
      <c r="E110" s="101" t="s">
        <v>478</v>
      </c>
      <c r="F110" s="101" t="s">
        <v>207</v>
      </c>
      <c r="G110" s="101" t="s">
        <v>548</v>
      </c>
      <c r="H110" s="101" t="s">
        <v>549</v>
      </c>
      <c r="I110" s="101" t="s">
        <v>550</v>
      </c>
      <c r="J110" s="103" t="s">
        <v>482</v>
      </c>
      <c r="K110" s="103" t="s">
        <v>483</v>
      </c>
      <c r="L110" s="103" t="s">
        <v>484</v>
      </c>
      <c r="M110" s="101" t="s">
        <v>551</v>
      </c>
      <c r="N110" s="101"/>
      <c r="O110" s="112"/>
      <c r="P110" s="112"/>
      <c r="Q110" s="111"/>
      <c r="R110" s="112"/>
      <c r="S110" s="126" t="e">
        <f t="shared" si="10"/>
        <v>#DIV/0!</v>
      </c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51"/>
      <c r="AF110" s="134" t="e">
        <f>IF((#REF!+R110+X110)-P110=0,TRUE,FALSE)</f>
        <v>#REF!</v>
      </c>
      <c r="AG110" s="134" t="b">
        <f t="shared" si="13"/>
        <v>1</v>
      </c>
    </row>
    <row r="111" s="73" customFormat="1" ht="50.25" customHeight="1" spans="1:33">
      <c r="A111" s="94">
        <f t="shared" si="14"/>
        <v>108</v>
      </c>
      <c r="B111" s="101" t="s">
        <v>552</v>
      </c>
      <c r="C111" s="101" t="s">
        <v>478</v>
      </c>
      <c r="D111" s="101" t="s">
        <v>36</v>
      </c>
      <c r="E111" s="101" t="s">
        <v>478</v>
      </c>
      <c r="F111" s="101" t="s">
        <v>207</v>
      </c>
      <c r="G111" s="101" t="s">
        <v>553</v>
      </c>
      <c r="H111" s="101" t="s">
        <v>554</v>
      </c>
      <c r="I111" s="101" t="s">
        <v>555</v>
      </c>
      <c r="J111" s="103" t="s">
        <v>482</v>
      </c>
      <c r="K111" s="103" t="s">
        <v>483</v>
      </c>
      <c r="L111" s="103" t="s">
        <v>484</v>
      </c>
      <c r="M111" s="101" t="s">
        <v>556</v>
      </c>
      <c r="N111" s="101"/>
      <c r="O111" s="112"/>
      <c r="P111" s="112"/>
      <c r="Q111" s="111"/>
      <c r="R111" s="112"/>
      <c r="S111" s="126" t="e">
        <f t="shared" si="10"/>
        <v>#DIV/0!</v>
      </c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51"/>
      <c r="AF111" s="134" t="e">
        <f>IF((#REF!+R111+X111)-P111=0,TRUE,FALSE)</f>
        <v>#REF!</v>
      </c>
      <c r="AG111" s="134" t="b">
        <f t="shared" si="13"/>
        <v>1</v>
      </c>
    </row>
    <row r="112" s="73" customFormat="1" ht="50.25" customHeight="1" spans="1:33">
      <c r="A112" s="94">
        <v>115</v>
      </c>
      <c r="B112" s="101" t="s">
        <v>557</v>
      </c>
      <c r="C112" s="101" t="s">
        <v>478</v>
      </c>
      <c r="D112" s="101" t="s">
        <v>36</v>
      </c>
      <c r="E112" s="101" t="s">
        <v>478</v>
      </c>
      <c r="F112" s="101" t="s">
        <v>558</v>
      </c>
      <c r="G112" s="101" t="s">
        <v>559</v>
      </c>
      <c r="H112" s="101" t="s">
        <v>560</v>
      </c>
      <c r="I112" s="101" t="s">
        <v>561</v>
      </c>
      <c r="J112" s="103" t="s">
        <v>482</v>
      </c>
      <c r="K112" s="103" t="s">
        <v>483</v>
      </c>
      <c r="L112" s="103" t="s">
        <v>484</v>
      </c>
      <c r="M112" s="101" t="s">
        <v>562</v>
      </c>
      <c r="N112" s="101"/>
      <c r="O112" s="112"/>
      <c r="P112" s="112"/>
      <c r="Q112" s="111"/>
      <c r="R112" s="112"/>
      <c r="S112" s="126" t="e">
        <f t="shared" si="10"/>
        <v>#DIV/0!</v>
      </c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51"/>
      <c r="AF112" s="134"/>
      <c r="AG112" s="134"/>
    </row>
    <row r="113" s="74" customFormat="1" ht="50.25" customHeight="1" spans="1:33">
      <c r="A113" s="94">
        <f t="shared" ref="A113:A119" si="15">ROW()-3</f>
        <v>110</v>
      </c>
      <c r="B113" s="100" t="s">
        <v>563</v>
      </c>
      <c r="C113" s="100" t="s">
        <v>564</v>
      </c>
      <c r="D113" s="100" t="s">
        <v>36</v>
      </c>
      <c r="E113" s="100" t="s">
        <v>565</v>
      </c>
      <c r="F113" s="100" t="s">
        <v>105</v>
      </c>
      <c r="G113" s="101" t="s">
        <v>566</v>
      </c>
      <c r="H113" s="101" t="s">
        <v>60</v>
      </c>
      <c r="I113" s="100" t="s">
        <v>567</v>
      </c>
      <c r="J113" s="100" t="s">
        <v>568</v>
      </c>
      <c r="K113" s="100" t="s">
        <v>569</v>
      </c>
      <c r="L113" s="100" t="s">
        <v>570</v>
      </c>
      <c r="M113" s="100" t="s">
        <v>461</v>
      </c>
      <c r="N113" s="100"/>
      <c r="O113" s="95"/>
      <c r="P113" s="138"/>
      <c r="Q113" s="150"/>
      <c r="R113" s="138"/>
      <c r="S113" s="126" t="e">
        <f t="shared" si="10"/>
        <v>#DIV/0!</v>
      </c>
      <c r="T113" s="112"/>
      <c r="U113" s="112"/>
      <c r="V113" s="112"/>
      <c r="W113" s="138"/>
      <c r="X113" s="138"/>
      <c r="Y113" s="138"/>
      <c r="Z113" s="138"/>
      <c r="AA113" s="138"/>
      <c r="AB113" s="138"/>
      <c r="AC113" s="138"/>
      <c r="AD113" s="152"/>
      <c r="AF113" s="134" t="e">
        <f>IF((#REF!+R113+X113)-P113=0,TRUE,FALSE)</f>
        <v>#REF!</v>
      </c>
      <c r="AG113" s="134" t="b">
        <f t="shared" ref="AG113:AG131" si="16">IF((P113+W113+Y113)-O113=0,TRUE,FALSE)</f>
        <v>1</v>
      </c>
    </row>
    <row r="114" s="74" customFormat="1" ht="50.25" customHeight="1" spans="1:33">
      <c r="A114" s="94">
        <f t="shared" si="15"/>
        <v>111</v>
      </c>
      <c r="B114" s="143" t="s">
        <v>571</v>
      </c>
      <c r="C114" s="137" t="s">
        <v>564</v>
      </c>
      <c r="D114" s="137" t="s">
        <v>36</v>
      </c>
      <c r="E114" s="137" t="s">
        <v>565</v>
      </c>
      <c r="F114" s="137" t="s">
        <v>329</v>
      </c>
      <c r="G114" s="137" t="s">
        <v>572</v>
      </c>
      <c r="H114" s="137" t="s">
        <v>573</v>
      </c>
      <c r="I114" s="137" t="s">
        <v>574</v>
      </c>
      <c r="J114" s="137" t="s">
        <v>575</v>
      </c>
      <c r="K114" s="100" t="s">
        <v>569</v>
      </c>
      <c r="L114" s="100" t="s">
        <v>570</v>
      </c>
      <c r="M114" s="137" t="s">
        <v>131</v>
      </c>
      <c r="N114" s="137"/>
      <c r="O114" s="137"/>
      <c r="P114" s="138"/>
      <c r="Q114" s="150"/>
      <c r="R114" s="138"/>
      <c r="S114" s="126" t="e">
        <f t="shared" si="10"/>
        <v>#DIV/0!</v>
      </c>
      <c r="T114" s="112"/>
      <c r="U114" s="112"/>
      <c r="V114" s="112"/>
      <c r="W114" s="138"/>
      <c r="X114" s="138"/>
      <c r="Y114" s="138"/>
      <c r="Z114" s="138"/>
      <c r="AA114" s="138"/>
      <c r="AB114" s="138"/>
      <c r="AC114" s="138"/>
      <c r="AD114" s="101"/>
      <c r="AF114" s="134" t="e">
        <f>IF((#REF!+R114+X114)-P114=0,TRUE,FALSE)</f>
        <v>#REF!</v>
      </c>
      <c r="AG114" s="134" t="b">
        <f t="shared" si="16"/>
        <v>1</v>
      </c>
    </row>
    <row r="115" s="74" customFormat="1" ht="50.25" customHeight="1" spans="1:33">
      <c r="A115" s="94">
        <f t="shared" si="15"/>
        <v>112</v>
      </c>
      <c r="B115" s="100" t="s">
        <v>576</v>
      </c>
      <c r="C115" s="100" t="s">
        <v>564</v>
      </c>
      <c r="D115" s="100" t="s">
        <v>36</v>
      </c>
      <c r="E115" s="100" t="s">
        <v>565</v>
      </c>
      <c r="F115" s="100" t="s">
        <v>577</v>
      </c>
      <c r="G115" s="101" t="s">
        <v>578</v>
      </c>
      <c r="H115" s="101" t="s">
        <v>579</v>
      </c>
      <c r="I115" s="101" t="s">
        <v>580</v>
      </c>
      <c r="J115" s="100" t="s">
        <v>568</v>
      </c>
      <c r="K115" s="100" t="s">
        <v>569</v>
      </c>
      <c r="L115" s="100" t="s">
        <v>570</v>
      </c>
      <c r="M115" s="101" t="s">
        <v>581</v>
      </c>
      <c r="N115" s="101"/>
      <c r="O115" s="95"/>
      <c r="P115" s="138"/>
      <c r="Q115" s="150"/>
      <c r="R115" s="138"/>
      <c r="S115" s="126" t="e">
        <f t="shared" si="10"/>
        <v>#DIV/0!</v>
      </c>
      <c r="T115" s="112"/>
      <c r="U115" s="112"/>
      <c r="V115" s="112"/>
      <c r="W115" s="138"/>
      <c r="X115" s="138"/>
      <c r="Y115" s="138"/>
      <c r="Z115" s="138"/>
      <c r="AA115" s="138"/>
      <c r="AB115" s="138"/>
      <c r="AC115" s="138"/>
      <c r="AD115" s="100"/>
      <c r="AF115" s="134" t="e">
        <f>IF((#REF!+R115+X115)-P115=0,TRUE,FALSE)</f>
        <v>#REF!</v>
      </c>
      <c r="AG115" s="134" t="b">
        <f t="shared" si="16"/>
        <v>1</v>
      </c>
    </row>
    <row r="116" s="74" customFormat="1" ht="50.25" customHeight="1" spans="1:33">
      <c r="A116" s="94">
        <f t="shared" si="15"/>
        <v>113</v>
      </c>
      <c r="B116" s="100" t="s">
        <v>582</v>
      </c>
      <c r="C116" s="100" t="s">
        <v>564</v>
      </c>
      <c r="D116" s="100" t="s">
        <v>36</v>
      </c>
      <c r="E116" s="100" t="s">
        <v>565</v>
      </c>
      <c r="F116" s="100" t="s">
        <v>577</v>
      </c>
      <c r="G116" s="101" t="s">
        <v>583</v>
      </c>
      <c r="H116" s="101" t="s">
        <v>391</v>
      </c>
      <c r="I116" s="100" t="s">
        <v>584</v>
      </c>
      <c r="J116" s="100" t="s">
        <v>568</v>
      </c>
      <c r="K116" s="100" t="s">
        <v>569</v>
      </c>
      <c r="L116" s="100" t="s">
        <v>570</v>
      </c>
      <c r="M116" s="101" t="s">
        <v>151</v>
      </c>
      <c r="N116" s="101"/>
      <c r="O116" s="95"/>
      <c r="P116" s="138"/>
      <c r="Q116" s="150"/>
      <c r="R116" s="138"/>
      <c r="S116" s="126" t="e">
        <f t="shared" si="10"/>
        <v>#DIV/0!</v>
      </c>
      <c r="T116" s="112"/>
      <c r="U116" s="112"/>
      <c r="V116" s="112"/>
      <c r="W116" s="138"/>
      <c r="X116" s="138"/>
      <c r="Y116" s="138"/>
      <c r="Z116" s="138"/>
      <c r="AA116" s="138"/>
      <c r="AB116" s="138"/>
      <c r="AC116" s="138"/>
      <c r="AD116" s="101"/>
      <c r="AF116" s="134" t="e">
        <f>IF((#REF!+R116+X116)-P116=0,TRUE,FALSE)</f>
        <v>#REF!</v>
      </c>
      <c r="AG116" s="134" t="b">
        <f t="shared" si="16"/>
        <v>1</v>
      </c>
    </row>
    <row r="117" s="74" customFormat="1" ht="50.25" customHeight="1" spans="1:33">
      <c r="A117" s="94">
        <f t="shared" si="15"/>
        <v>114</v>
      </c>
      <c r="B117" s="100" t="s">
        <v>585</v>
      </c>
      <c r="C117" s="100" t="s">
        <v>564</v>
      </c>
      <c r="D117" s="100" t="s">
        <v>36</v>
      </c>
      <c r="E117" s="100" t="s">
        <v>565</v>
      </c>
      <c r="F117" s="100" t="s">
        <v>395</v>
      </c>
      <c r="G117" s="101" t="s">
        <v>586</v>
      </c>
      <c r="H117" s="101" t="s">
        <v>587</v>
      </c>
      <c r="I117" s="100" t="s">
        <v>588</v>
      </c>
      <c r="J117" s="100" t="s">
        <v>568</v>
      </c>
      <c r="K117" s="100" t="s">
        <v>569</v>
      </c>
      <c r="L117" s="100" t="s">
        <v>570</v>
      </c>
      <c r="M117" s="101" t="s">
        <v>94</v>
      </c>
      <c r="N117" s="101"/>
      <c r="O117" s="95"/>
      <c r="P117" s="138"/>
      <c r="Q117" s="150"/>
      <c r="R117" s="138"/>
      <c r="S117" s="126" t="e">
        <f t="shared" si="10"/>
        <v>#DIV/0!</v>
      </c>
      <c r="T117" s="112"/>
      <c r="U117" s="112"/>
      <c r="V117" s="112"/>
      <c r="W117" s="138"/>
      <c r="X117" s="138"/>
      <c r="Y117" s="138"/>
      <c r="Z117" s="138"/>
      <c r="AA117" s="138"/>
      <c r="AB117" s="138"/>
      <c r="AC117" s="138"/>
      <c r="AD117" s="101"/>
      <c r="AF117" s="134" t="e">
        <f>IF((#REF!+R117+X117)-P117=0,TRUE,FALSE)</f>
        <v>#REF!</v>
      </c>
      <c r="AG117" s="134" t="b">
        <f t="shared" si="16"/>
        <v>1</v>
      </c>
    </row>
    <row r="118" s="74" customFormat="1" ht="50.25" customHeight="1" spans="1:33">
      <c r="A118" s="94">
        <f t="shared" si="15"/>
        <v>115</v>
      </c>
      <c r="B118" s="100" t="s">
        <v>589</v>
      </c>
      <c r="C118" s="100" t="s">
        <v>564</v>
      </c>
      <c r="D118" s="100" t="s">
        <v>36</v>
      </c>
      <c r="E118" s="100" t="s">
        <v>565</v>
      </c>
      <c r="F118" s="100" t="s">
        <v>590</v>
      </c>
      <c r="G118" s="101" t="s">
        <v>591</v>
      </c>
      <c r="H118" s="101" t="s">
        <v>523</v>
      </c>
      <c r="I118" s="101" t="s">
        <v>592</v>
      </c>
      <c r="J118" s="100" t="s">
        <v>568</v>
      </c>
      <c r="K118" s="100" t="s">
        <v>569</v>
      </c>
      <c r="L118" s="100" t="s">
        <v>570</v>
      </c>
      <c r="M118" s="101" t="s">
        <v>262</v>
      </c>
      <c r="N118" s="101"/>
      <c r="O118" s="95"/>
      <c r="P118" s="138"/>
      <c r="Q118" s="150"/>
      <c r="R118" s="138"/>
      <c r="S118" s="126" t="e">
        <f t="shared" si="10"/>
        <v>#DIV/0!</v>
      </c>
      <c r="T118" s="112"/>
      <c r="U118" s="112"/>
      <c r="V118" s="112"/>
      <c r="W118" s="138"/>
      <c r="X118" s="138"/>
      <c r="Y118" s="138"/>
      <c r="Z118" s="138"/>
      <c r="AA118" s="138"/>
      <c r="AB118" s="138"/>
      <c r="AC118" s="138"/>
      <c r="AD118" s="101"/>
      <c r="AF118" s="134" t="e">
        <f>IF((#REF!+R118+X118)-P118=0,TRUE,FALSE)</f>
        <v>#REF!</v>
      </c>
      <c r="AG118" s="134" t="b">
        <f t="shared" si="16"/>
        <v>1</v>
      </c>
    </row>
    <row r="119" s="74" customFormat="1" ht="50.25" customHeight="1" spans="1:33">
      <c r="A119" s="94">
        <f t="shared" si="15"/>
        <v>116</v>
      </c>
      <c r="B119" s="100" t="s">
        <v>593</v>
      </c>
      <c r="C119" s="100" t="s">
        <v>564</v>
      </c>
      <c r="D119" s="100" t="s">
        <v>36</v>
      </c>
      <c r="E119" s="100" t="s">
        <v>565</v>
      </c>
      <c r="F119" s="100" t="s">
        <v>594</v>
      </c>
      <c r="G119" s="101" t="s">
        <v>595</v>
      </c>
      <c r="H119" s="101" t="s">
        <v>596</v>
      </c>
      <c r="I119" s="100" t="s">
        <v>597</v>
      </c>
      <c r="J119" s="100" t="s">
        <v>568</v>
      </c>
      <c r="K119" s="100" t="s">
        <v>569</v>
      </c>
      <c r="L119" s="100" t="s">
        <v>570</v>
      </c>
      <c r="M119" s="101" t="s">
        <v>94</v>
      </c>
      <c r="N119" s="101"/>
      <c r="O119" s="95"/>
      <c r="P119" s="138"/>
      <c r="Q119" s="150"/>
      <c r="R119" s="138"/>
      <c r="S119" s="126" t="e">
        <f t="shared" si="10"/>
        <v>#DIV/0!</v>
      </c>
      <c r="T119" s="112"/>
      <c r="U119" s="112"/>
      <c r="V119" s="112"/>
      <c r="W119" s="138"/>
      <c r="X119" s="138"/>
      <c r="Y119" s="138"/>
      <c r="Z119" s="138"/>
      <c r="AA119" s="138"/>
      <c r="AB119" s="138"/>
      <c r="AC119" s="138"/>
      <c r="AD119" s="100"/>
      <c r="AF119" s="134" t="e">
        <f>IF((#REF!+R119+X119)-P119=0,TRUE,FALSE)</f>
        <v>#REF!</v>
      </c>
      <c r="AG119" s="134" t="b">
        <f t="shared" si="16"/>
        <v>1</v>
      </c>
    </row>
    <row r="120" s="74" customFormat="1" ht="50.25" customHeight="1" spans="1:33">
      <c r="A120" s="94">
        <f t="shared" ref="A120:A131" si="17">ROW()-3</f>
        <v>117</v>
      </c>
      <c r="B120" s="100" t="s">
        <v>598</v>
      </c>
      <c r="C120" s="100" t="s">
        <v>564</v>
      </c>
      <c r="D120" s="100" t="s">
        <v>36</v>
      </c>
      <c r="E120" s="100" t="s">
        <v>565</v>
      </c>
      <c r="F120" s="100" t="s">
        <v>395</v>
      </c>
      <c r="G120" s="101" t="s">
        <v>599</v>
      </c>
      <c r="H120" s="101" t="s">
        <v>216</v>
      </c>
      <c r="I120" s="100" t="s">
        <v>600</v>
      </c>
      <c r="J120" s="100" t="s">
        <v>568</v>
      </c>
      <c r="K120" s="100" t="s">
        <v>569</v>
      </c>
      <c r="L120" s="100" t="s">
        <v>570</v>
      </c>
      <c r="M120" s="101" t="s">
        <v>94</v>
      </c>
      <c r="N120" s="101"/>
      <c r="O120" s="95"/>
      <c r="P120" s="138"/>
      <c r="Q120" s="150"/>
      <c r="R120" s="138"/>
      <c r="S120" s="126" t="e">
        <f t="shared" si="10"/>
        <v>#DIV/0!</v>
      </c>
      <c r="T120" s="112"/>
      <c r="U120" s="112"/>
      <c r="V120" s="112"/>
      <c r="W120" s="138"/>
      <c r="X120" s="138"/>
      <c r="Y120" s="138"/>
      <c r="Z120" s="138"/>
      <c r="AA120" s="138"/>
      <c r="AB120" s="138"/>
      <c r="AC120" s="138"/>
      <c r="AD120" s="100"/>
      <c r="AF120" s="134" t="e">
        <f>IF((#REF!+R120+X120)-P120=0,TRUE,FALSE)</f>
        <v>#REF!</v>
      </c>
      <c r="AG120" s="134" t="b">
        <f t="shared" si="16"/>
        <v>1</v>
      </c>
    </row>
    <row r="121" s="74" customFormat="1" ht="50.25" customHeight="1" spans="1:33">
      <c r="A121" s="94">
        <f t="shared" si="17"/>
        <v>118</v>
      </c>
      <c r="B121" s="100" t="s">
        <v>601</v>
      </c>
      <c r="C121" s="100" t="s">
        <v>564</v>
      </c>
      <c r="D121" s="100" t="s">
        <v>36</v>
      </c>
      <c r="E121" s="100" t="s">
        <v>565</v>
      </c>
      <c r="F121" s="100" t="s">
        <v>602</v>
      </c>
      <c r="G121" s="101" t="s">
        <v>599</v>
      </c>
      <c r="H121" s="101" t="s">
        <v>603</v>
      </c>
      <c r="I121" s="100" t="s">
        <v>604</v>
      </c>
      <c r="J121" s="100" t="s">
        <v>568</v>
      </c>
      <c r="K121" s="100" t="s">
        <v>569</v>
      </c>
      <c r="L121" s="100" t="s">
        <v>570</v>
      </c>
      <c r="M121" s="101" t="s">
        <v>467</v>
      </c>
      <c r="N121" s="101"/>
      <c r="O121" s="95"/>
      <c r="P121" s="138"/>
      <c r="Q121" s="150"/>
      <c r="R121" s="138"/>
      <c r="S121" s="126" t="e">
        <f t="shared" si="10"/>
        <v>#DIV/0!</v>
      </c>
      <c r="T121" s="112"/>
      <c r="U121" s="112"/>
      <c r="V121" s="112"/>
      <c r="W121" s="138"/>
      <c r="X121" s="138"/>
      <c r="Y121" s="138"/>
      <c r="Z121" s="138"/>
      <c r="AA121" s="138"/>
      <c r="AB121" s="138"/>
      <c r="AC121" s="138"/>
      <c r="AD121" s="100"/>
      <c r="AF121" s="134" t="e">
        <f>IF((#REF!+R121+X121)-P121=0,TRUE,FALSE)</f>
        <v>#REF!</v>
      </c>
      <c r="AG121" s="134" t="b">
        <f t="shared" si="16"/>
        <v>1</v>
      </c>
    </row>
    <row r="122" s="74" customFormat="1" ht="50.25" customHeight="1" spans="1:33">
      <c r="A122" s="94">
        <f t="shared" si="17"/>
        <v>119</v>
      </c>
      <c r="B122" s="100" t="s">
        <v>605</v>
      </c>
      <c r="C122" s="100" t="s">
        <v>564</v>
      </c>
      <c r="D122" s="100" t="s">
        <v>36</v>
      </c>
      <c r="E122" s="100" t="s">
        <v>565</v>
      </c>
      <c r="F122" s="100" t="s">
        <v>602</v>
      </c>
      <c r="G122" s="101" t="s">
        <v>599</v>
      </c>
      <c r="H122" s="101" t="s">
        <v>603</v>
      </c>
      <c r="I122" s="100" t="s">
        <v>604</v>
      </c>
      <c r="J122" s="100" t="s">
        <v>568</v>
      </c>
      <c r="K122" s="100" t="s">
        <v>569</v>
      </c>
      <c r="L122" s="100" t="s">
        <v>570</v>
      </c>
      <c r="M122" s="101" t="s">
        <v>467</v>
      </c>
      <c r="N122" s="101"/>
      <c r="O122" s="95"/>
      <c r="P122" s="138"/>
      <c r="Q122" s="150"/>
      <c r="R122" s="138"/>
      <c r="S122" s="126" t="e">
        <f t="shared" si="10"/>
        <v>#DIV/0!</v>
      </c>
      <c r="T122" s="112"/>
      <c r="U122" s="112"/>
      <c r="V122" s="112"/>
      <c r="W122" s="138"/>
      <c r="X122" s="138"/>
      <c r="Y122" s="138"/>
      <c r="Z122" s="138"/>
      <c r="AA122" s="138"/>
      <c r="AB122" s="138"/>
      <c r="AC122" s="138"/>
      <c r="AD122" s="100"/>
      <c r="AF122" s="134" t="e">
        <f>IF((#REF!+R122+X122)-P122=0,TRUE,FALSE)</f>
        <v>#REF!</v>
      </c>
      <c r="AG122" s="134" t="b">
        <f t="shared" si="16"/>
        <v>1</v>
      </c>
    </row>
    <row r="123" s="74" customFormat="1" ht="50.25" customHeight="1" spans="1:33">
      <c r="A123" s="94">
        <f t="shared" si="17"/>
        <v>120</v>
      </c>
      <c r="B123" s="100" t="s">
        <v>606</v>
      </c>
      <c r="C123" s="100" t="s">
        <v>564</v>
      </c>
      <c r="D123" s="100" t="s">
        <v>36</v>
      </c>
      <c r="E123" s="100" t="s">
        <v>565</v>
      </c>
      <c r="F123" s="100" t="s">
        <v>607</v>
      </c>
      <c r="G123" s="101" t="s">
        <v>608</v>
      </c>
      <c r="H123" s="101" t="s">
        <v>587</v>
      </c>
      <c r="I123" s="100" t="s">
        <v>609</v>
      </c>
      <c r="J123" s="100" t="s">
        <v>568</v>
      </c>
      <c r="K123" s="100" t="s">
        <v>569</v>
      </c>
      <c r="L123" s="100" t="s">
        <v>570</v>
      </c>
      <c r="M123" s="101" t="s">
        <v>610</v>
      </c>
      <c r="N123" s="101"/>
      <c r="O123" s="95"/>
      <c r="P123" s="138"/>
      <c r="Q123" s="150"/>
      <c r="R123" s="138"/>
      <c r="S123" s="126" t="e">
        <f t="shared" si="10"/>
        <v>#DIV/0!</v>
      </c>
      <c r="T123" s="112"/>
      <c r="U123" s="112"/>
      <c r="V123" s="112"/>
      <c r="W123" s="138"/>
      <c r="X123" s="138"/>
      <c r="Y123" s="138"/>
      <c r="Z123" s="138"/>
      <c r="AA123" s="138"/>
      <c r="AB123" s="138"/>
      <c r="AC123" s="138"/>
      <c r="AD123" s="100"/>
      <c r="AF123" s="134" t="e">
        <f>IF((#REF!+R123+X123)-P123=0,TRUE,FALSE)</f>
        <v>#REF!</v>
      </c>
      <c r="AG123" s="134" t="b">
        <f t="shared" si="16"/>
        <v>1</v>
      </c>
    </row>
    <row r="124" s="74" customFormat="1" ht="50.25" customHeight="1" spans="1:33">
      <c r="A124" s="94">
        <f t="shared" si="17"/>
        <v>121</v>
      </c>
      <c r="B124" s="100" t="s">
        <v>611</v>
      </c>
      <c r="C124" s="100" t="s">
        <v>564</v>
      </c>
      <c r="D124" s="100" t="s">
        <v>36</v>
      </c>
      <c r="E124" s="100" t="s">
        <v>565</v>
      </c>
      <c r="F124" s="100" t="s">
        <v>577</v>
      </c>
      <c r="G124" s="101" t="s">
        <v>612</v>
      </c>
      <c r="H124" s="101" t="s">
        <v>613</v>
      </c>
      <c r="I124" s="101" t="s">
        <v>614</v>
      </c>
      <c r="J124" s="100" t="s">
        <v>568</v>
      </c>
      <c r="K124" s="100" t="s">
        <v>569</v>
      </c>
      <c r="L124" s="100" t="s">
        <v>570</v>
      </c>
      <c r="M124" s="101" t="s">
        <v>615</v>
      </c>
      <c r="N124" s="101"/>
      <c r="O124" s="95"/>
      <c r="P124" s="138"/>
      <c r="Q124" s="150"/>
      <c r="R124" s="138"/>
      <c r="S124" s="126" t="e">
        <f t="shared" si="10"/>
        <v>#DIV/0!</v>
      </c>
      <c r="T124" s="112"/>
      <c r="U124" s="112"/>
      <c r="V124" s="112"/>
      <c r="W124" s="138"/>
      <c r="X124" s="138"/>
      <c r="Y124" s="138"/>
      <c r="Z124" s="138"/>
      <c r="AA124" s="138"/>
      <c r="AB124" s="138"/>
      <c r="AC124" s="138"/>
      <c r="AD124" s="100"/>
      <c r="AF124" s="134" t="e">
        <f>IF((#REF!+R124+X124)-P124=0,TRUE,FALSE)</f>
        <v>#REF!</v>
      </c>
      <c r="AG124" s="134" t="b">
        <f t="shared" si="16"/>
        <v>1</v>
      </c>
    </row>
    <row r="125" s="74" customFormat="1" ht="50.25" customHeight="1" spans="1:33">
      <c r="A125" s="94">
        <f t="shared" si="17"/>
        <v>122</v>
      </c>
      <c r="B125" s="100" t="s">
        <v>616</v>
      </c>
      <c r="C125" s="100" t="s">
        <v>564</v>
      </c>
      <c r="D125" s="100" t="s">
        <v>36</v>
      </c>
      <c r="E125" s="100" t="s">
        <v>565</v>
      </c>
      <c r="F125" s="100" t="s">
        <v>395</v>
      </c>
      <c r="G125" s="101" t="s">
        <v>612</v>
      </c>
      <c r="H125" s="101" t="s">
        <v>216</v>
      </c>
      <c r="I125" s="101" t="s">
        <v>617</v>
      </c>
      <c r="J125" s="100" t="s">
        <v>568</v>
      </c>
      <c r="K125" s="100" t="s">
        <v>569</v>
      </c>
      <c r="L125" s="100" t="s">
        <v>570</v>
      </c>
      <c r="M125" s="101" t="s">
        <v>615</v>
      </c>
      <c r="N125" s="101"/>
      <c r="O125" s="95"/>
      <c r="P125" s="138"/>
      <c r="Q125" s="150"/>
      <c r="R125" s="138"/>
      <c r="S125" s="126" t="e">
        <f t="shared" si="10"/>
        <v>#DIV/0!</v>
      </c>
      <c r="T125" s="112"/>
      <c r="U125" s="112"/>
      <c r="V125" s="112"/>
      <c r="W125" s="138"/>
      <c r="X125" s="138"/>
      <c r="Y125" s="138"/>
      <c r="Z125" s="138"/>
      <c r="AA125" s="138"/>
      <c r="AB125" s="138"/>
      <c r="AC125" s="138"/>
      <c r="AD125" s="100"/>
      <c r="AF125" s="134" t="e">
        <f>IF((#REF!+R125+X125)-P125=0,TRUE,FALSE)</f>
        <v>#REF!</v>
      </c>
      <c r="AG125" s="134" t="b">
        <f t="shared" si="16"/>
        <v>1</v>
      </c>
    </row>
    <row r="126" s="74" customFormat="1" ht="50.25" customHeight="1" spans="1:33">
      <c r="A126" s="94">
        <f t="shared" si="17"/>
        <v>123</v>
      </c>
      <c r="B126" s="100" t="s">
        <v>618</v>
      </c>
      <c r="C126" s="100" t="s">
        <v>564</v>
      </c>
      <c r="D126" s="100" t="s">
        <v>36</v>
      </c>
      <c r="E126" s="100" t="s">
        <v>565</v>
      </c>
      <c r="F126" s="100" t="s">
        <v>619</v>
      </c>
      <c r="G126" s="101" t="s">
        <v>620</v>
      </c>
      <c r="H126" s="101" t="s">
        <v>621</v>
      </c>
      <c r="I126" s="100" t="s">
        <v>622</v>
      </c>
      <c r="J126" s="100" t="s">
        <v>568</v>
      </c>
      <c r="K126" s="100" t="s">
        <v>569</v>
      </c>
      <c r="L126" s="100" t="s">
        <v>570</v>
      </c>
      <c r="M126" s="101" t="s">
        <v>623</v>
      </c>
      <c r="N126" s="101"/>
      <c r="O126" s="95"/>
      <c r="P126" s="138"/>
      <c r="Q126" s="150"/>
      <c r="R126" s="138"/>
      <c r="S126" s="126" t="e">
        <f t="shared" si="10"/>
        <v>#DIV/0!</v>
      </c>
      <c r="T126" s="112"/>
      <c r="U126" s="112"/>
      <c r="V126" s="112"/>
      <c r="W126" s="138"/>
      <c r="X126" s="138"/>
      <c r="Y126" s="138"/>
      <c r="Z126" s="138"/>
      <c r="AA126" s="138"/>
      <c r="AB126" s="138"/>
      <c r="AC126" s="138"/>
      <c r="AD126" s="100"/>
      <c r="AF126" s="134" t="e">
        <f>IF((#REF!+R126+X126)-P126=0,TRUE,FALSE)</f>
        <v>#REF!</v>
      </c>
      <c r="AG126" s="134" t="b">
        <f t="shared" si="16"/>
        <v>1</v>
      </c>
    </row>
    <row r="127" s="74" customFormat="1" ht="50.25" customHeight="1" spans="1:33">
      <c r="A127" s="94">
        <f t="shared" si="17"/>
        <v>124</v>
      </c>
      <c r="B127" s="100" t="s">
        <v>624</v>
      </c>
      <c r="C127" s="100" t="s">
        <v>564</v>
      </c>
      <c r="D127" s="100" t="s">
        <v>36</v>
      </c>
      <c r="E127" s="100" t="s">
        <v>565</v>
      </c>
      <c r="F127" s="100" t="s">
        <v>577</v>
      </c>
      <c r="G127" s="101" t="s">
        <v>625</v>
      </c>
      <c r="H127" s="101" t="s">
        <v>626</v>
      </c>
      <c r="I127" s="100" t="s">
        <v>627</v>
      </c>
      <c r="J127" s="100" t="s">
        <v>568</v>
      </c>
      <c r="K127" s="100" t="s">
        <v>569</v>
      </c>
      <c r="L127" s="100" t="s">
        <v>570</v>
      </c>
      <c r="M127" s="101" t="s">
        <v>80</v>
      </c>
      <c r="N127" s="101"/>
      <c r="O127" s="95"/>
      <c r="P127" s="138"/>
      <c r="Q127" s="150"/>
      <c r="R127" s="138"/>
      <c r="S127" s="126" t="e">
        <f t="shared" si="10"/>
        <v>#DIV/0!</v>
      </c>
      <c r="T127" s="112"/>
      <c r="U127" s="112"/>
      <c r="V127" s="112"/>
      <c r="W127" s="138"/>
      <c r="X127" s="138"/>
      <c r="Y127" s="138"/>
      <c r="Z127" s="138"/>
      <c r="AA127" s="138"/>
      <c r="AB127" s="138"/>
      <c r="AC127" s="138"/>
      <c r="AD127" s="101"/>
      <c r="AF127" s="134" t="e">
        <f>IF((#REF!+R127+X127)-P127=0,TRUE,FALSE)</f>
        <v>#REF!</v>
      </c>
      <c r="AG127" s="134" t="b">
        <f t="shared" si="16"/>
        <v>1</v>
      </c>
    </row>
    <row r="128" s="74" customFormat="1" ht="50.25" customHeight="1" spans="1:33">
      <c r="A128" s="94">
        <f t="shared" si="17"/>
        <v>125</v>
      </c>
      <c r="B128" s="100" t="s">
        <v>628</v>
      </c>
      <c r="C128" s="100" t="s">
        <v>564</v>
      </c>
      <c r="D128" s="100" t="s">
        <v>36</v>
      </c>
      <c r="E128" s="100" t="s">
        <v>565</v>
      </c>
      <c r="F128" s="100" t="s">
        <v>577</v>
      </c>
      <c r="G128" s="101" t="s">
        <v>629</v>
      </c>
      <c r="H128" s="101" t="s">
        <v>630</v>
      </c>
      <c r="I128" s="100" t="s">
        <v>631</v>
      </c>
      <c r="J128" s="100" t="s">
        <v>568</v>
      </c>
      <c r="K128" s="100" t="s">
        <v>569</v>
      </c>
      <c r="L128" s="100" t="s">
        <v>570</v>
      </c>
      <c r="M128" s="100" t="s">
        <v>141</v>
      </c>
      <c r="N128" s="100"/>
      <c r="O128" s="95"/>
      <c r="P128" s="138"/>
      <c r="Q128" s="150"/>
      <c r="R128" s="138"/>
      <c r="S128" s="126" t="e">
        <f t="shared" si="10"/>
        <v>#DIV/0!</v>
      </c>
      <c r="T128" s="112"/>
      <c r="U128" s="112"/>
      <c r="V128" s="112"/>
      <c r="W128" s="138"/>
      <c r="X128" s="138"/>
      <c r="Y128" s="138"/>
      <c r="Z128" s="138"/>
      <c r="AA128" s="138"/>
      <c r="AB128" s="138"/>
      <c r="AC128" s="138"/>
      <c r="AD128" s="101"/>
      <c r="AF128" s="134" t="e">
        <f>IF((#REF!+R128+X128)-P128=0,TRUE,FALSE)</f>
        <v>#REF!</v>
      </c>
      <c r="AG128" s="134" t="b">
        <f t="shared" si="16"/>
        <v>1</v>
      </c>
    </row>
    <row r="129" s="74" customFormat="1" ht="50.25" customHeight="1" spans="1:33">
      <c r="A129" s="94">
        <f t="shared" si="17"/>
        <v>126</v>
      </c>
      <c r="B129" s="137" t="s">
        <v>632</v>
      </c>
      <c r="C129" s="137" t="s">
        <v>564</v>
      </c>
      <c r="D129" s="137" t="s">
        <v>36</v>
      </c>
      <c r="E129" s="137" t="s">
        <v>565</v>
      </c>
      <c r="F129" s="101" t="s">
        <v>633</v>
      </c>
      <c r="G129" s="137" t="s">
        <v>629</v>
      </c>
      <c r="H129" s="137" t="s">
        <v>149</v>
      </c>
      <c r="I129" s="137" t="s">
        <v>634</v>
      </c>
      <c r="J129" s="137" t="s">
        <v>635</v>
      </c>
      <c r="K129" s="100" t="s">
        <v>569</v>
      </c>
      <c r="L129" s="100" t="s">
        <v>570</v>
      </c>
      <c r="M129" s="137" t="s">
        <v>141</v>
      </c>
      <c r="N129" s="137"/>
      <c r="O129" s="137"/>
      <c r="P129" s="138"/>
      <c r="Q129" s="150"/>
      <c r="R129" s="138"/>
      <c r="S129" s="126" t="e">
        <f t="shared" si="10"/>
        <v>#DIV/0!</v>
      </c>
      <c r="T129" s="112"/>
      <c r="U129" s="112"/>
      <c r="V129" s="112"/>
      <c r="W129" s="138"/>
      <c r="X129" s="138"/>
      <c r="Y129" s="138"/>
      <c r="Z129" s="138"/>
      <c r="AA129" s="138"/>
      <c r="AB129" s="138"/>
      <c r="AC129" s="138"/>
      <c r="AD129" s="101"/>
      <c r="AF129" s="134" t="e">
        <f>IF((#REF!+R129+X129)-P129=0,TRUE,FALSE)</f>
        <v>#REF!</v>
      </c>
      <c r="AG129" s="134" t="b">
        <f t="shared" si="16"/>
        <v>1</v>
      </c>
    </row>
    <row r="130" s="74" customFormat="1" ht="50.25" customHeight="1" spans="1:33">
      <c r="A130" s="94">
        <f t="shared" si="17"/>
        <v>127</v>
      </c>
      <c r="B130" s="100" t="s">
        <v>636</v>
      </c>
      <c r="C130" s="100" t="s">
        <v>564</v>
      </c>
      <c r="D130" s="100" t="s">
        <v>36</v>
      </c>
      <c r="E130" s="100" t="s">
        <v>565</v>
      </c>
      <c r="F130" s="100" t="s">
        <v>637</v>
      </c>
      <c r="G130" s="101" t="s">
        <v>638</v>
      </c>
      <c r="H130" s="101" t="s">
        <v>639</v>
      </c>
      <c r="I130" s="101" t="s">
        <v>640</v>
      </c>
      <c r="J130" s="100" t="s">
        <v>568</v>
      </c>
      <c r="K130" s="100" t="s">
        <v>569</v>
      </c>
      <c r="L130" s="100" t="s">
        <v>570</v>
      </c>
      <c r="M130" s="100" t="s">
        <v>641</v>
      </c>
      <c r="N130" s="100"/>
      <c r="O130" s="99"/>
      <c r="P130" s="138"/>
      <c r="Q130" s="150"/>
      <c r="R130" s="138"/>
      <c r="S130" s="126" t="e">
        <f t="shared" si="10"/>
        <v>#DIV/0!</v>
      </c>
      <c r="T130" s="112"/>
      <c r="U130" s="112"/>
      <c r="V130" s="112"/>
      <c r="W130" s="138"/>
      <c r="X130" s="138"/>
      <c r="Y130" s="138"/>
      <c r="Z130" s="138"/>
      <c r="AA130" s="138"/>
      <c r="AB130" s="138"/>
      <c r="AC130" s="138"/>
      <c r="AD130" s="101"/>
      <c r="AF130" s="134" t="e">
        <f>IF((#REF!+R130+X130)-P130=0,TRUE,FALSE)</f>
        <v>#REF!</v>
      </c>
      <c r="AG130" s="134" t="b">
        <f t="shared" si="16"/>
        <v>1</v>
      </c>
    </row>
    <row r="131" s="74" customFormat="1" ht="50.25" customHeight="1" spans="1:33">
      <c r="A131" s="94">
        <f t="shared" si="17"/>
        <v>128</v>
      </c>
      <c r="B131" s="100" t="s">
        <v>642</v>
      </c>
      <c r="C131" s="100" t="s">
        <v>564</v>
      </c>
      <c r="D131" s="100" t="s">
        <v>36</v>
      </c>
      <c r="E131" s="100" t="s">
        <v>565</v>
      </c>
      <c r="F131" s="100" t="s">
        <v>643</v>
      </c>
      <c r="G131" s="101" t="s">
        <v>644</v>
      </c>
      <c r="H131" s="101" t="s">
        <v>645</v>
      </c>
      <c r="I131" s="100" t="s">
        <v>646</v>
      </c>
      <c r="J131" s="100" t="s">
        <v>568</v>
      </c>
      <c r="K131" s="100" t="s">
        <v>569</v>
      </c>
      <c r="L131" s="100" t="s">
        <v>570</v>
      </c>
      <c r="M131" s="101" t="s">
        <v>467</v>
      </c>
      <c r="N131" s="101"/>
      <c r="O131" s="95"/>
      <c r="P131" s="138"/>
      <c r="Q131" s="150"/>
      <c r="R131" s="138"/>
      <c r="S131" s="126" t="e">
        <f t="shared" si="10"/>
        <v>#DIV/0!</v>
      </c>
      <c r="T131" s="112"/>
      <c r="U131" s="112"/>
      <c r="V131" s="112"/>
      <c r="W131" s="138"/>
      <c r="X131" s="138"/>
      <c r="Y131" s="138"/>
      <c r="Z131" s="138"/>
      <c r="AA131" s="138"/>
      <c r="AB131" s="138"/>
      <c r="AC131" s="138"/>
      <c r="AD131" s="101"/>
      <c r="AF131" s="134" t="e">
        <f>IF((#REF!+R131+X131)-P131=0,TRUE,FALSE)</f>
        <v>#REF!</v>
      </c>
      <c r="AG131" s="134" t="b">
        <f t="shared" si="16"/>
        <v>1</v>
      </c>
    </row>
    <row r="132" s="74" customFormat="1" ht="50.25" customHeight="1" spans="1:33">
      <c r="A132" s="94">
        <f t="shared" ref="A132:A138" si="18">ROW()-3</f>
        <v>129</v>
      </c>
      <c r="B132" s="100" t="s">
        <v>647</v>
      </c>
      <c r="C132" s="100" t="s">
        <v>564</v>
      </c>
      <c r="D132" s="100" t="s">
        <v>36</v>
      </c>
      <c r="E132" s="100" t="s">
        <v>565</v>
      </c>
      <c r="F132" s="100" t="s">
        <v>648</v>
      </c>
      <c r="G132" s="101" t="s">
        <v>649</v>
      </c>
      <c r="H132" s="101" t="s">
        <v>650</v>
      </c>
      <c r="I132" s="101" t="s">
        <v>651</v>
      </c>
      <c r="J132" s="100" t="s">
        <v>568</v>
      </c>
      <c r="K132" s="100" t="s">
        <v>569</v>
      </c>
      <c r="L132" s="100" t="s">
        <v>570</v>
      </c>
      <c r="M132" s="101" t="s">
        <v>256</v>
      </c>
      <c r="N132" s="101"/>
      <c r="O132" s="95"/>
      <c r="P132" s="138"/>
      <c r="Q132" s="150"/>
      <c r="R132" s="138"/>
      <c r="S132" s="126" t="e">
        <f t="shared" si="10"/>
        <v>#DIV/0!</v>
      </c>
      <c r="T132" s="112"/>
      <c r="U132" s="112"/>
      <c r="V132" s="112"/>
      <c r="W132" s="138"/>
      <c r="X132" s="138"/>
      <c r="Y132" s="138"/>
      <c r="Z132" s="138"/>
      <c r="AA132" s="138"/>
      <c r="AB132" s="138"/>
      <c r="AC132" s="138"/>
      <c r="AD132" s="101"/>
      <c r="AF132" s="134" t="e">
        <f>IF((#REF!+R132+X132)-P132=0,TRUE,FALSE)</f>
        <v>#REF!</v>
      </c>
      <c r="AG132" s="134" t="b">
        <f t="shared" ref="AG132:AG158" si="19">IF((P132+W132+Y132)-O132=0,TRUE,FALSE)</f>
        <v>1</v>
      </c>
    </row>
    <row r="133" s="74" customFormat="1" ht="50.25" customHeight="1" spans="1:33">
      <c r="A133" s="94">
        <f t="shared" si="18"/>
        <v>130</v>
      </c>
      <c r="B133" s="100" t="s">
        <v>652</v>
      </c>
      <c r="C133" s="100" t="s">
        <v>564</v>
      </c>
      <c r="D133" s="100" t="s">
        <v>276</v>
      </c>
      <c r="E133" s="100" t="s">
        <v>565</v>
      </c>
      <c r="F133" s="100" t="s">
        <v>653</v>
      </c>
      <c r="G133" s="101" t="s">
        <v>654</v>
      </c>
      <c r="H133" s="101" t="s">
        <v>655</v>
      </c>
      <c r="I133" s="155" t="s">
        <v>656</v>
      </c>
      <c r="J133" s="100" t="s">
        <v>568</v>
      </c>
      <c r="K133" s="100" t="s">
        <v>569</v>
      </c>
      <c r="L133" s="100" t="s">
        <v>570</v>
      </c>
      <c r="M133" s="101" t="s">
        <v>657</v>
      </c>
      <c r="N133" s="101"/>
      <c r="O133" s="95"/>
      <c r="P133" s="138"/>
      <c r="Q133" s="150"/>
      <c r="R133" s="138"/>
      <c r="S133" s="126" t="e">
        <f t="shared" si="10"/>
        <v>#DIV/0!</v>
      </c>
      <c r="T133" s="112"/>
      <c r="U133" s="112"/>
      <c r="V133" s="112"/>
      <c r="W133" s="138"/>
      <c r="X133" s="138"/>
      <c r="Y133" s="138"/>
      <c r="Z133" s="138"/>
      <c r="AA133" s="138"/>
      <c r="AB133" s="138"/>
      <c r="AC133" s="138"/>
      <c r="AD133" s="100"/>
      <c r="AF133" s="134" t="e">
        <f>IF((#REF!+R133+X133)-P133=0,TRUE,FALSE)</f>
        <v>#REF!</v>
      </c>
      <c r="AG133" s="134" t="b">
        <f t="shared" si="19"/>
        <v>1</v>
      </c>
    </row>
    <row r="134" s="74" customFormat="1" ht="50.25" customHeight="1" spans="1:33">
      <c r="A134" s="94">
        <f t="shared" si="18"/>
        <v>131</v>
      </c>
      <c r="B134" s="100" t="s">
        <v>658</v>
      </c>
      <c r="C134" s="100" t="s">
        <v>564</v>
      </c>
      <c r="D134" s="100" t="s">
        <v>36</v>
      </c>
      <c r="E134" s="100" t="s">
        <v>565</v>
      </c>
      <c r="F134" s="100" t="s">
        <v>648</v>
      </c>
      <c r="G134" s="101" t="s">
        <v>659</v>
      </c>
      <c r="H134" s="101" t="s">
        <v>299</v>
      </c>
      <c r="I134" s="103" t="s">
        <v>660</v>
      </c>
      <c r="J134" s="100" t="s">
        <v>568</v>
      </c>
      <c r="K134" s="100" t="s">
        <v>569</v>
      </c>
      <c r="L134" s="100" t="s">
        <v>570</v>
      </c>
      <c r="M134" s="101" t="s">
        <v>316</v>
      </c>
      <c r="N134" s="101"/>
      <c r="O134" s="95"/>
      <c r="P134" s="138"/>
      <c r="Q134" s="150"/>
      <c r="R134" s="138"/>
      <c r="S134" s="126" t="e">
        <f t="shared" si="10"/>
        <v>#DIV/0!</v>
      </c>
      <c r="T134" s="112"/>
      <c r="U134" s="112"/>
      <c r="V134" s="112"/>
      <c r="W134" s="138"/>
      <c r="X134" s="138"/>
      <c r="Y134" s="138"/>
      <c r="Z134" s="138"/>
      <c r="AA134" s="138"/>
      <c r="AB134" s="138"/>
      <c r="AC134" s="138"/>
      <c r="AD134" s="101"/>
      <c r="AF134" s="134" t="e">
        <f>IF((#REF!+R134+X134)-P134=0,TRUE,FALSE)</f>
        <v>#REF!</v>
      </c>
      <c r="AG134" s="134" t="b">
        <f t="shared" si="19"/>
        <v>1</v>
      </c>
    </row>
    <row r="135" s="74" customFormat="1" ht="50.25" customHeight="1" spans="1:33">
      <c r="A135" s="94">
        <f t="shared" si="18"/>
        <v>132</v>
      </c>
      <c r="B135" s="100" t="s">
        <v>661</v>
      </c>
      <c r="C135" s="100" t="s">
        <v>564</v>
      </c>
      <c r="D135" s="100" t="s">
        <v>36</v>
      </c>
      <c r="E135" s="100" t="s">
        <v>565</v>
      </c>
      <c r="F135" s="100" t="s">
        <v>648</v>
      </c>
      <c r="G135" s="101" t="s">
        <v>662</v>
      </c>
      <c r="H135" s="101" t="s">
        <v>299</v>
      </c>
      <c r="I135" s="103" t="s">
        <v>663</v>
      </c>
      <c r="J135" s="100" t="s">
        <v>568</v>
      </c>
      <c r="K135" s="100" t="s">
        <v>569</v>
      </c>
      <c r="L135" s="100" t="s">
        <v>570</v>
      </c>
      <c r="M135" s="101" t="s">
        <v>664</v>
      </c>
      <c r="N135" s="101"/>
      <c r="O135" s="95"/>
      <c r="P135" s="138"/>
      <c r="Q135" s="150"/>
      <c r="R135" s="138"/>
      <c r="S135" s="126" t="e">
        <f t="shared" ref="S135:S198" si="20">R135/Q135</f>
        <v>#DIV/0!</v>
      </c>
      <c r="T135" s="112"/>
      <c r="U135" s="112"/>
      <c r="V135" s="112"/>
      <c r="W135" s="138"/>
      <c r="X135" s="138"/>
      <c r="Y135" s="138"/>
      <c r="Z135" s="99"/>
      <c r="AA135" s="99"/>
      <c r="AB135" s="99"/>
      <c r="AC135" s="99"/>
      <c r="AD135" s="100"/>
      <c r="AF135" s="134" t="e">
        <f>IF((#REF!+R135+X135)-P135=0,TRUE,FALSE)</f>
        <v>#REF!</v>
      </c>
      <c r="AG135" s="134" t="b">
        <f t="shared" si="19"/>
        <v>1</v>
      </c>
    </row>
    <row r="136" s="74" customFormat="1" ht="50.25" customHeight="1" spans="1:33">
      <c r="A136" s="94">
        <f t="shared" si="18"/>
        <v>133</v>
      </c>
      <c r="B136" s="101" t="s">
        <v>665</v>
      </c>
      <c r="C136" s="101" t="s">
        <v>564</v>
      </c>
      <c r="D136" s="101" t="s">
        <v>36</v>
      </c>
      <c r="E136" s="101" t="s">
        <v>565</v>
      </c>
      <c r="F136" s="101" t="s">
        <v>648</v>
      </c>
      <c r="G136" s="101" t="s">
        <v>666</v>
      </c>
      <c r="H136" s="101" t="s">
        <v>667</v>
      </c>
      <c r="I136" s="100" t="s">
        <v>668</v>
      </c>
      <c r="J136" s="100" t="s">
        <v>568</v>
      </c>
      <c r="K136" s="100" t="s">
        <v>569</v>
      </c>
      <c r="L136" s="100" t="s">
        <v>570</v>
      </c>
      <c r="M136" s="101" t="s">
        <v>116</v>
      </c>
      <c r="N136" s="101"/>
      <c r="O136" s="101"/>
      <c r="P136" s="114"/>
      <c r="Q136" s="129"/>
      <c r="R136" s="112"/>
      <c r="S136" s="126" t="e">
        <f t="shared" si="20"/>
        <v>#DIV/0!</v>
      </c>
      <c r="T136" s="112"/>
      <c r="U136" s="112"/>
      <c r="V136" s="112"/>
      <c r="W136" s="138"/>
      <c r="X136" s="138"/>
      <c r="Y136" s="112"/>
      <c r="Z136" s="101"/>
      <c r="AA136" s="101"/>
      <c r="AB136" s="101"/>
      <c r="AC136" s="101"/>
      <c r="AD136" s="100"/>
      <c r="AF136" s="134" t="e">
        <f>IF((#REF!+R136+X136)-P136=0,TRUE,FALSE)</f>
        <v>#REF!</v>
      </c>
      <c r="AG136" s="134" t="b">
        <f t="shared" si="19"/>
        <v>1</v>
      </c>
    </row>
    <row r="137" s="70" customFormat="1" ht="55" customHeight="1" spans="1:35">
      <c r="A137" s="94">
        <f t="shared" si="18"/>
        <v>134</v>
      </c>
      <c r="B137" s="95" t="s">
        <v>669</v>
      </c>
      <c r="C137" s="95" t="s">
        <v>670</v>
      </c>
      <c r="D137" s="95" t="s">
        <v>36</v>
      </c>
      <c r="E137" s="95" t="s">
        <v>37</v>
      </c>
      <c r="F137" s="95" t="s">
        <v>223</v>
      </c>
      <c r="G137" s="95" t="s">
        <v>671</v>
      </c>
      <c r="H137" s="95" t="s">
        <v>672</v>
      </c>
      <c r="I137" s="95" t="s">
        <v>673</v>
      </c>
      <c r="J137" s="95" t="s">
        <v>674</v>
      </c>
      <c r="K137" s="95" t="s">
        <v>43</v>
      </c>
      <c r="L137" s="95" t="s">
        <v>44</v>
      </c>
      <c r="M137" s="95" t="s">
        <v>675</v>
      </c>
      <c r="N137" s="95"/>
      <c r="O137" s="150"/>
      <c r="P137" s="150"/>
      <c r="Q137" s="150"/>
      <c r="R137" s="150"/>
      <c r="S137" s="126" t="e">
        <f t="shared" si="20"/>
        <v>#DIV/0!</v>
      </c>
      <c r="T137" s="112"/>
      <c r="U137" s="112"/>
      <c r="V137" s="112"/>
      <c r="W137" s="150"/>
      <c r="X137" s="150"/>
      <c r="Y137" s="150"/>
      <c r="Z137" s="150"/>
      <c r="AA137" s="150"/>
      <c r="AB137" s="150"/>
      <c r="AC137" s="150"/>
      <c r="AD137" s="138"/>
      <c r="AE137" s="158"/>
      <c r="AF137" s="134" t="e">
        <f>IF((#REF!+R137+X137)-P137=0,TRUE,FALSE)</f>
        <v>#REF!</v>
      </c>
      <c r="AG137" s="134" t="b">
        <f t="shared" si="19"/>
        <v>1</v>
      </c>
      <c r="AH137" s="162"/>
      <c r="AI137" s="163"/>
    </row>
    <row r="138" s="70" customFormat="1" ht="55" customHeight="1" spans="1:35">
      <c r="A138" s="94">
        <f t="shared" si="18"/>
        <v>135</v>
      </c>
      <c r="B138" s="95" t="s">
        <v>676</v>
      </c>
      <c r="C138" s="95" t="s">
        <v>670</v>
      </c>
      <c r="D138" s="95" t="s">
        <v>36</v>
      </c>
      <c r="E138" s="95" t="s">
        <v>37</v>
      </c>
      <c r="F138" s="95" t="s">
        <v>223</v>
      </c>
      <c r="G138" s="95" t="s">
        <v>677</v>
      </c>
      <c r="H138" s="95" t="s">
        <v>678</v>
      </c>
      <c r="I138" s="95" t="s">
        <v>679</v>
      </c>
      <c r="J138" s="95" t="s">
        <v>674</v>
      </c>
      <c r="K138" s="95" t="s">
        <v>43</v>
      </c>
      <c r="L138" s="95" t="s">
        <v>44</v>
      </c>
      <c r="M138" s="95" t="s">
        <v>316</v>
      </c>
      <c r="N138" s="95"/>
      <c r="O138" s="150"/>
      <c r="P138" s="150"/>
      <c r="Q138" s="150"/>
      <c r="R138" s="150"/>
      <c r="S138" s="126" t="e">
        <f t="shared" si="20"/>
        <v>#DIV/0!</v>
      </c>
      <c r="T138" s="112"/>
      <c r="U138" s="112"/>
      <c r="V138" s="112"/>
      <c r="W138" s="150"/>
      <c r="X138" s="150"/>
      <c r="Y138" s="150"/>
      <c r="Z138" s="150"/>
      <c r="AA138" s="150"/>
      <c r="AB138" s="150"/>
      <c r="AC138" s="150"/>
      <c r="AD138" s="138"/>
      <c r="AE138" s="158"/>
      <c r="AF138" s="134" t="e">
        <f>IF((#REF!+R138+X138)-P138=0,TRUE,FALSE)</f>
        <v>#REF!</v>
      </c>
      <c r="AG138" s="134" t="b">
        <f t="shared" si="19"/>
        <v>1</v>
      </c>
      <c r="AH138" s="162"/>
      <c r="AI138" s="163"/>
    </row>
    <row r="139" s="70" customFormat="1" ht="55" customHeight="1" spans="1:35">
      <c r="A139" s="94">
        <f t="shared" ref="A139:A148" si="21">ROW()-3</f>
        <v>136</v>
      </c>
      <c r="B139" s="95" t="s">
        <v>680</v>
      </c>
      <c r="C139" s="95" t="s">
        <v>670</v>
      </c>
      <c r="D139" s="95" t="s">
        <v>36</v>
      </c>
      <c r="E139" s="95" t="s">
        <v>37</v>
      </c>
      <c r="F139" s="95" t="s">
        <v>405</v>
      </c>
      <c r="G139" s="95" t="s">
        <v>681</v>
      </c>
      <c r="H139" s="95" t="s">
        <v>682</v>
      </c>
      <c r="I139" s="95" t="s">
        <v>683</v>
      </c>
      <c r="J139" s="95" t="s">
        <v>674</v>
      </c>
      <c r="K139" s="95" t="s">
        <v>43</v>
      </c>
      <c r="L139" s="95" t="s">
        <v>44</v>
      </c>
      <c r="M139" s="95" t="s">
        <v>423</v>
      </c>
      <c r="N139" s="95"/>
      <c r="O139" s="150"/>
      <c r="P139" s="150"/>
      <c r="Q139" s="150"/>
      <c r="R139" s="150"/>
      <c r="S139" s="126" t="e">
        <f t="shared" si="20"/>
        <v>#DIV/0!</v>
      </c>
      <c r="T139" s="112"/>
      <c r="U139" s="112"/>
      <c r="V139" s="112"/>
      <c r="W139" s="150"/>
      <c r="X139" s="150"/>
      <c r="Y139" s="150"/>
      <c r="Z139" s="150"/>
      <c r="AA139" s="150"/>
      <c r="AB139" s="150"/>
      <c r="AC139" s="150"/>
      <c r="AD139" s="138"/>
      <c r="AE139" s="158"/>
      <c r="AF139" s="134" t="e">
        <f>IF((#REF!+R139+X139)-P139=0,TRUE,FALSE)</f>
        <v>#REF!</v>
      </c>
      <c r="AG139" s="134" t="b">
        <f t="shared" si="19"/>
        <v>1</v>
      </c>
      <c r="AH139" s="162"/>
      <c r="AI139" s="163"/>
    </row>
    <row r="140" s="70" customFormat="1" ht="55" customHeight="1" spans="1:35">
      <c r="A140" s="94">
        <f t="shared" si="21"/>
        <v>137</v>
      </c>
      <c r="B140" s="95" t="s">
        <v>684</v>
      </c>
      <c r="C140" s="95" t="s">
        <v>670</v>
      </c>
      <c r="D140" s="95" t="s">
        <v>36</v>
      </c>
      <c r="E140" s="95" t="s">
        <v>37</v>
      </c>
      <c r="F140" s="95" t="s">
        <v>685</v>
      </c>
      <c r="G140" s="95" t="s">
        <v>686</v>
      </c>
      <c r="H140" s="95" t="s">
        <v>687</v>
      </c>
      <c r="I140" s="95" t="s">
        <v>688</v>
      </c>
      <c r="J140" s="95" t="s">
        <v>674</v>
      </c>
      <c r="K140" s="95" t="s">
        <v>43</v>
      </c>
      <c r="L140" s="95" t="s">
        <v>44</v>
      </c>
      <c r="M140" s="95" t="s">
        <v>543</v>
      </c>
      <c r="N140" s="95"/>
      <c r="O140" s="150"/>
      <c r="P140" s="150"/>
      <c r="Q140" s="150"/>
      <c r="R140" s="150"/>
      <c r="S140" s="126" t="e">
        <f t="shared" si="20"/>
        <v>#DIV/0!</v>
      </c>
      <c r="T140" s="112"/>
      <c r="U140" s="112"/>
      <c r="V140" s="112"/>
      <c r="W140" s="150"/>
      <c r="X140" s="150"/>
      <c r="Y140" s="150"/>
      <c r="Z140" s="150"/>
      <c r="AA140" s="150"/>
      <c r="AB140" s="150"/>
      <c r="AC140" s="150"/>
      <c r="AD140" s="138"/>
      <c r="AE140" s="158"/>
      <c r="AF140" s="134" t="e">
        <f>IF((#REF!+R140+X140)-P140=0,TRUE,FALSE)</f>
        <v>#REF!</v>
      </c>
      <c r="AG140" s="134" t="b">
        <f t="shared" si="19"/>
        <v>1</v>
      </c>
      <c r="AH140" s="162"/>
      <c r="AI140" s="163"/>
    </row>
    <row r="141" s="70" customFormat="1" ht="55" customHeight="1" spans="1:35">
      <c r="A141" s="94">
        <f t="shared" si="21"/>
        <v>138</v>
      </c>
      <c r="B141" s="95" t="s">
        <v>689</v>
      </c>
      <c r="C141" s="95" t="s">
        <v>670</v>
      </c>
      <c r="D141" s="95" t="s">
        <v>36</v>
      </c>
      <c r="E141" s="95" t="s">
        <v>37</v>
      </c>
      <c r="F141" s="95" t="s">
        <v>405</v>
      </c>
      <c r="G141" s="95" t="s">
        <v>690</v>
      </c>
      <c r="H141" s="95" t="s">
        <v>691</v>
      </c>
      <c r="I141" s="95" t="s">
        <v>692</v>
      </c>
      <c r="J141" s="95" t="s">
        <v>674</v>
      </c>
      <c r="K141" s="95" t="s">
        <v>43</v>
      </c>
      <c r="L141" s="95" t="s">
        <v>44</v>
      </c>
      <c r="M141" s="95" t="s">
        <v>126</v>
      </c>
      <c r="N141" s="95"/>
      <c r="O141" s="150"/>
      <c r="P141" s="150"/>
      <c r="Q141" s="150"/>
      <c r="R141" s="150"/>
      <c r="S141" s="126" t="e">
        <f t="shared" si="20"/>
        <v>#DIV/0!</v>
      </c>
      <c r="T141" s="112"/>
      <c r="U141" s="112"/>
      <c r="V141" s="112"/>
      <c r="W141" s="150"/>
      <c r="X141" s="150"/>
      <c r="Y141" s="150"/>
      <c r="Z141" s="150"/>
      <c r="AA141" s="150"/>
      <c r="AB141" s="150"/>
      <c r="AC141" s="150"/>
      <c r="AD141" s="138"/>
      <c r="AE141" s="158"/>
      <c r="AF141" s="134" t="e">
        <f>IF((#REF!+R141+X141)-P141=0,TRUE,FALSE)</f>
        <v>#REF!</v>
      </c>
      <c r="AG141" s="134" t="b">
        <f t="shared" si="19"/>
        <v>1</v>
      </c>
      <c r="AH141" s="162"/>
      <c r="AI141" s="163"/>
    </row>
    <row r="142" s="70" customFormat="1" ht="55" customHeight="1" spans="1:35">
      <c r="A142" s="94">
        <f t="shared" si="21"/>
        <v>139</v>
      </c>
      <c r="B142" s="95" t="s">
        <v>693</v>
      </c>
      <c r="C142" s="95" t="s">
        <v>670</v>
      </c>
      <c r="D142" s="95" t="s">
        <v>36</v>
      </c>
      <c r="E142" s="95" t="s">
        <v>37</v>
      </c>
      <c r="F142" s="95" t="s">
        <v>105</v>
      </c>
      <c r="G142" s="95" t="s">
        <v>694</v>
      </c>
      <c r="H142" s="95" t="s">
        <v>695</v>
      </c>
      <c r="I142" s="95" t="s">
        <v>696</v>
      </c>
      <c r="J142" s="95" t="s">
        <v>674</v>
      </c>
      <c r="K142" s="95" t="s">
        <v>43</v>
      </c>
      <c r="L142" s="95" t="s">
        <v>44</v>
      </c>
      <c r="M142" s="95" t="s">
        <v>180</v>
      </c>
      <c r="N142" s="95"/>
      <c r="O142" s="150"/>
      <c r="P142" s="150"/>
      <c r="Q142" s="150"/>
      <c r="R142" s="150"/>
      <c r="S142" s="126" t="e">
        <f t="shared" si="20"/>
        <v>#DIV/0!</v>
      </c>
      <c r="T142" s="112"/>
      <c r="U142" s="112"/>
      <c r="V142" s="112"/>
      <c r="W142" s="150"/>
      <c r="X142" s="150"/>
      <c r="Y142" s="150"/>
      <c r="Z142" s="150"/>
      <c r="AA142" s="150"/>
      <c r="AB142" s="150"/>
      <c r="AC142" s="150"/>
      <c r="AD142" s="138"/>
      <c r="AE142" s="158"/>
      <c r="AF142" s="134" t="e">
        <f>IF((#REF!+R142+X142)-P142=0,TRUE,FALSE)</f>
        <v>#REF!</v>
      </c>
      <c r="AG142" s="134" t="b">
        <f t="shared" si="19"/>
        <v>1</v>
      </c>
      <c r="AH142" s="162"/>
      <c r="AI142" s="163"/>
    </row>
    <row r="143" s="70" customFormat="1" ht="55" customHeight="1" spans="1:35">
      <c r="A143" s="94">
        <f t="shared" si="21"/>
        <v>140</v>
      </c>
      <c r="B143" s="95" t="s">
        <v>697</v>
      </c>
      <c r="C143" s="95" t="s">
        <v>670</v>
      </c>
      <c r="D143" s="95" t="s">
        <v>36</v>
      </c>
      <c r="E143" s="95" t="s">
        <v>37</v>
      </c>
      <c r="F143" s="95" t="s">
        <v>53</v>
      </c>
      <c r="G143" s="95" t="s">
        <v>698</v>
      </c>
      <c r="H143" s="95" t="s">
        <v>149</v>
      </c>
      <c r="I143" s="95" t="s">
        <v>699</v>
      </c>
      <c r="J143" s="95" t="s">
        <v>674</v>
      </c>
      <c r="K143" s="95" t="s">
        <v>43</v>
      </c>
      <c r="L143" s="95" t="s">
        <v>44</v>
      </c>
      <c r="M143" s="95" t="s">
        <v>700</v>
      </c>
      <c r="N143" s="95"/>
      <c r="O143" s="150"/>
      <c r="P143" s="150"/>
      <c r="Q143" s="150"/>
      <c r="R143" s="150"/>
      <c r="S143" s="126" t="e">
        <f t="shared" si="20"/>
        <v>#DIV/0!</v>
      </c>
      <c r="T143" s="112"/>
      <c r="U143" s="112"/>
      <c r="V143" s="112"/>
      <c r="W143" s="150"/>
      <c r="X143" s="150"/>
      <c r="Y143" s="150"/>
      <c r="Z143" s="150"/>
      <c r="AA143" s="150"/>
      <c r="AB143" s="150"/>
      <c r="AC143" s="150"/>
      <c r="AD143" s="138"/>
      <c r="AE143" s="158"/>
      <c r="AF143" s="134" t="e">
        <f>IF((#REF!+R143+X143)-P143=0,TRUE,FALSE)</f>
        <v>#REF!</v>
      </c>
      <c r="AG143" s="134" t="b">
        <f t="shared" si="19"/>
        <v>1</v>
      </c>
      <c r="AH143" s="162"/>
      <c r="AI143" s="163"/>
    </row>
    <row r="144" s="70" customFormat="1" ht="55" customHeight="1" spans="1:35">
      <c r="A144" s="94">
        <f t="shared" si="21"/>
        <v>141</v>
      </c>
      <c r="B144" s="95" t="s">
        <v>701</v>
      </c>
      <c r="C144" s="95" t="s">
        <v>670</v>
      </c>
      <c r="D144" s="95" t="s">
        <v>36</v>
      </c>
      <c r="E144" s="95" t="s">
        <v>37</v>
      </c>
      <c r="F144" s="95" t="s">
        <v>329</v>
      </c>
      <c r="G144" s="95" t="s">
        <v>702</v>
      </c>
      <c r="H144" s="95" t="s">
        <v>703</v>
      </c>
      <c r="I144" s="95" t="s">
        <v>704</v>
      </c>
      <c r="J144" s="95" t="s">
        <v>674</v>
      </c>
      <c r="K144" s="95" t="s">
        <v>43</v>
      </c>
      <c r="L144" s="95" t="s">
        <v>44</v>
      </c>
      <c r="M144" s="95" t="s">
        <v>131</v>
      </c>
      <c r="N144" s="95"/>
      <c r="O144" s="150"/>
      <c r="P144" s="150"/>
      <c r="Q144" s="150"/>
      <c r="R144" s="150"/>
      <c r="S144" s="126" t="e">
        <f t="shared" si="20"/>
        <v>#DIV/0!</v>
      </c>
      <c r="T144" s="112"/>
      <c r="U144" s="112"/>
      <c r="V144" s="112"/>
      <c r="W144" s="150"/>
      <c r="X144" s="150"/>
      <c r="Y144" s="150"/>
      <c r="Z144" s="150"/>
      <c r="AA144" s="150"/>
      <c r="AB144" s="150"/>
      <c r="AC144" s="150"/>
      <c r="AD144" s="138"/>
      <c r="AE144" s="158"/>
      <c r="AF144" s="134" t="e">
        <f>IF((#REF!+R144+X144)-P144=0,TRUE,FALSE)</f>
        <v>#REF!</v>
      </c>
      <c r="AG144" s="134" t="b">
        <f t="shared" si="19"/>
        <v>1</v>
      </c>
      <c r="AH144" s="162"/>
      <c r="AI144" s="163"/>
    </row>
    <row r="145" s="70" customFormat="1" ht="55" customHeight="1" spans="1:35">
      <c r="A145" s="94">
        <f t="shared" si="21"/>
        <v>142</v>
      </c>
      <c r="B145" s="95" t="s">
        <v>705</v>
      </c>
      <c r="C145" s="95" t="s">
        <v>670</v>
      </c>
      <c r="D145" s="95" t="s">
        <v>36</v>
      </c>
      <c r="E145" s="95" t="s">
        <v>37</v>
      </c>
      <c r="F145" s="95" t="s">
        <v>706</v>
      </c>
      <c r="G145" s="95" t="s">
        <v>48</v>
      </c>
      <c r="H145" s="95" t="s">
        <v>49</v>
      </c>
      <c r="I145" s="95" t="s">
        <v>707</v>
      </c>
      <c r="J145" s="95" t="s">
        <v>674</v>
      </c>
      <c r="K145" s="95" t="s">
        <v>43</v>
      </c>
      <c r="L145" s="95" t="s">
        <v>44</v>
      </c>
      <c r="M145" s="95" t="s">
        <v>210</v>
      </c>
      <c r="N145" s="95"/>
      <c r="O145" s="150"/>
      <c r="P145" s="150"/>
      <c r="Q145" s="150"/>
      <c r="R145" s="150"/>
      <c r="S145" s="126" t="e">
        <f t="shared" si="20"/>
        <v>#DIV/0!</v>
      </c>
      <c r="T145" s="112"/>
      <c r="U145" s="112"/>
      <c r="V145" s="112"/>
      <c r="W145" s="150"/>
      <c r="X145" s="150"/>
      <c r="Y145" s="150"/>
      <c r="Z145" s="150"/>
      <c r="AA145" s="150"/>
      <c r="AB145" s="150"/>
      <c r="AC145" s="150"/>
      <c r="AD145" s="138"/>
      <c r="AE145" s="158"/>
      <c r="AF145" s="134" t="e">
        <f>IF((#REF!+R145+X145)-P145=0,TRUE,FALSE)</f>
        <v>#REF!</v>
      </c>
      <c r="AG145" s="134" t="b">
        <f t="shared" si="19"/>
        <v>1</v>
      </c>
      <c r="AH145" s="162"/>
      <c r="AI145" s="163"/>
    </row>
    <row r="146" s="70" customFormat="1" ht="55" customHeight="1" spans="1:35">
      <c r="A146" s="94">
        <f t="shared" si="21"/>
        <v>143</v>
      </c>
      <c r="B146" s="95" t="s">
        <v>708</v>
      </c>
      <c r="C146" s="95" t="s">
        <v>670</v>
      </c>
      <c r="D146" s="95" t="s">
        <v>36</v>
      </c>
      <c r="E146" s="95" t="s">
        <v>37</v>
      </c>
      <c r="F146" s="95" t="s">
        <v>223</v>
      </c>
      <c r="G146" s="95" t="s">
        <v>709</v>
      </c>
      <c r="H146" s="95" t="s">
        <v>710</v>
      </c>
      <c r="I146" s="95" t="s">
        <v>711</v>
      </c>
      <c r="J146" s="95" t="s">
        <v>674</v>
      </c>
      <c r="K146" s="95" t="s">
        <v>43</v>
      </c>
      <c r="L146" s="95" t="s">
        <v>44</v>
      </c>
      <c r="M146" s="95" t="s">
        <v>712</v>
      </c>
      <c r="N146" s="95"/>
      <c r="O146" s="150"/>
      <c r="P146" s="150"/>
      <c r="Q146" s="150"/>
      <c r="R146" s="150"/>
      <c r="S146" s="126" t="e">
        <f t="shared" si="20"/>
        <v>#DIV/0!</v>
      </c>
      <c r="T146" s="112"/>
      <c r="U146" s="112"/>
      <c r="V146" s="112"/>
      <c r="W146" s="150"/>
      <c r="X146" s="150"/>
      <c r="Y146" s="150"/>
      <c r="Z146" s="150"/>
      <c r="AA146" s="150"/>
      <c r="AB146" s="150"/>
      <c r="AC146" s="150"/>
      <c r="AD146" s="138"/>
      <c r="AE146" s="158"/>
      <c r="AF146" s="134" t="e">
        <f>IF((#REF!+R146+X146)-P146=0,TRUE,FALSE)</f>
        <v>#REF!</v>
      </c>
      <c r="AG146" s="134" t="b">
        <f t="shared" si="19"/>
        <v>1</v>
      </c>
      <c r="AH146" s="162"/>
      <c r="AI146" s="163"/>
    </row>
    <row r="147" s="70" customFormat="1" ht="55" customHeight="1" spans="1:35">
      <c r="A147" s="94">
        <f t="shared" si="21"/>
        <v>144</v>
      </c>
      <c r="B147" s="99" t="s">
        <v>713</v>
      </c>
      <c r="C147" s="99" t="s">
        <v>670</v>
      </c>
      <c r="D147" s="99" t="s">
        <v>36</v>
      </c>
      <c r="E147" s="99" t="s">
        <v>37</v>
      </c>
      <c r="F147" s="99" t="s">
        <v>329</v>
      </c>
      <c r="G147" s="99" t="s">
        <v>714</v>
      </c>
      <c r="H147" s="99" t="s">
        <v>715</v>
      </c>
      <c r="I147" s="99" t="s">
        <v>716</v>
      </c>
      <c r="J147" s="95" t="s">
        <v>674</v>
      </c>
      <c r="K147" s="95" t="s">
        <v>43</v>
      </c>
      <c r="L147" s="95" t="s">
        <v>44</v>
      </c>
      <c r="M147" s="99" t="s">
        <v>717</v>
      </c>
      <c r="N147" s="99"/>
      <c r="O147" s="150"/>
      <c r="P147" s="150"/>
      <c r="Q147" s="150"/>
      <c r="R147" s="150"/>
      <c r="S147" s="126" t="e">
        <f t="shared" si="20"/>
        <v>#DIV/0!</v>
      </c>
      <c r="T147" s="112"/>
      <c r="U147" s="112"/>
      <c r="V147" s="112"/>
      <c r="W147" s="150"/>
      <c r="X147" s="150"/>
      <c r="Y147" s="150"/>
      <c r="Z147" s="150"/>
      <c r="AA147" s="150"/>
      <c r="AB147" s="150"/>
      <c r="AC147" s="150"/>
      <c r="AD147" s="137"/>
      <c r="AE147" s="158"/>
      <c r="AF147" s="134" t="e">
        <f>IF((#REF!+R147+X147)-P147=0,TRUE,FALSE)</f>
        <v>#REF!</v>
      </c>
      <c r="AG147" s="134" t="b">
        <f t="shared" si="19"/>
        <v>1</v>
      </c>
      <c r="AH147" s="162"/>
      <c r="AI147" s="163"/>
    </row>
    <row r="148" s="70" customFormat="1" ht="55" customHeight="1" spans="1:35">
      <c r="A148" s="94">
        <f t="shared" si="21"/>
        <v>145</v>
      </c>
      <c r="B148" s="99" t="s">
        <v>718</v>
      </c>
      <c r="C148" s="99" t="s">
        <v>670</v>
      </c>
      <c r="D148" s="99" t="s">
        <v>36</v>
      </c>
      <c r="E148" s="99" t="s">
        <v>37</v>
      </c>
      <c r="F148" s="99" t="s">
        <v>223</v>
      </c>
      <c r="G148" s="99" t="s">
        <v>719</v>
      </c>
      <c r="H148" s="99" t="s">
        <v>720</v>
      </c>
      <c r="I148" s="99" t="s">
        <v>721</v>
      </c>
      <c r="J148" s="95" t="s">
        <v>674</v>
      </c>
      <c r="K148" s="95" t="s">
        <v>43</v>
      </c>
      <c r="L148" s="95" t="s">
        <v>44</v>
      </c>
      <c r="M148" s="99" t="s">
        <v>89</v>
      </c>
      <c r="N148" s="99"/>
      <c r="O148" s="150"/>
      <c r="P148" s="150"/>
      <c r="Q148" s="150"/>
      <c r="R148" s="150"/>
      <c r="S148" s="126" t="e">
        <f t="shared" si="20"/>
        <v>#DIV/0!</v>
      </c>
      <c r="T148" s="112"/>
      <c r="U148" s="112"/>
      <c r="V148" s="112"/>
      <c r="W148" s="150"/>
      <c r="X148" s="150"/>
      <c r="Y148" s="150"/>
      <c r="Z148" s="150"/>
      <c r="AA148" s="150"/>
      <c r="AB148" s="150"/>
      <c r="AC148" s="150"/>
      <c r="AD148" s="137"/>
      <c r="AE148" s="158"/>
      <c r="AF148" s="134" t="e">
        <f>IF((#REF!+R148+X148)-P148=0,TRUE,FALSE)</f>
        <v>#REF!</v>
      </c>
      <c r="AG148" s="134" t="b">
        <f t="shared" si="19"/>
        <v>1</v>
      </c>
      <c r="AH148" s="162"/>
      <c r="AI148" s="163"/>
    </row>
    <row r="149" s="75" customFormat="1" ht="55" customHeight="1" spans="1:35">
      <c r="A149" s="94">
        <f t="shared" ref="A149:A158" si="22">ROW()-3</f>
        <v>146</v>
      </c>
      <c r="B149" s="99" t="s">
        <v>722</v>
      </c>
      <c r="C149" s="99" t="s">
        <v>670</v>
      </c>
      <c r="D149" s="99" t="s">
        <v>276</v>
      </c>
      <c r="E149" s="99" t="s">
        <v>37</v>
      </c>
      <c r="F149" s="99" t="s">
        <v>329</v>
      </c>
      <c r="G149" s="99" t="s">
        <v>723</v>
      </c>
      <c r="H149" s="99" t="s">
        <v>119</v>
      </c>
      <c r="I149" s="99" t="s">
        <v>724</v>
      </c>
      <c r="J149" s="95" t="s">
        <v>674</v>
      </c>
      <c r="K149" s="95" t="s">
        <v>43</v>
      </c>
      <c r="L149" s="95" t="s">
        <v>44</v>
      </c>
      <c r="M149" s="99" t="s">
        <v>657</v>
      </c>
      <c r="N149" s="99"/>
      <c r="O149" s="150"/>
      <c r="P149" s="150"/>
      <c r="Q149" s="150"/>
      <c r="R149" s="150"/>
      <c r="S149" s="126" t="e">
        <f t="shared" si="20"/>
        <v>#DIV/0!</v>
      </c>
      <c r="T149" s="112"/>
      <c r="U149" s="112"/>
      <c r="V149" s="112"/>
      <c r="W149" s="150"/>
      <c r="X149" s="150"/>
      <c r="Y149" s="150"/>
      <c r="Z149" s="150"/>
      <c r="AA149" s="150"/>
      <c r="AB149" s="150"/>
      <c r="AC149" s="150"/>
      <c r="AD149" s="137"/>
      <c r="AE149" s="159"/>
      <c r="AF149" s="134" t="e">
        <f>IF((#REF!+R149+X149)-P149=0,TRUE,FALSE)</f>
        <v>#REF!</v>
      </c>
      <c r="AG149" s="134" t="b">
        <f t="shared" si="19"/>
        <v>1</v>
      </c>
      <c r="AH149" s="164"/>
      <c r="AI149" s="165"/>
    </row>
    <row r="150" s="72" customFormat="1" ht="60" customHeight="1" spans="1:33">
      <c r="A150" s="94">
        <f t="shared" si="22"/>
        <v>147</v>
      </c>
      <c r="B150" s="99" t="s">
        <v>725</v>
      </c>
      <c r="C150" s="99" t="s">
        <v>670</v>
      </c>
      <c r="D150" s="99" t="s">
        <v>36</v>
      </c>
      <c r="E150" s="99" t="s">
        <v>37</v>
      </c>
      <c r="F150" s="99" t="s">
        <v>329</v>
      </c>
      <c r="G150" s="99" t="s">
        <v>726</v>
      </c>
      <c r="H150" s="99" t="s">
        <v>727</v>
      </c>
      <c r="I150" s="99" t="s">
        <v>728</v>
      </c>
      <c r="J150" s="95" t="s">
        <v>674</v>
      </c>
      <c r="K150" s="95" t="s">
        <v>43</v>
      </c>
      <c r="L150" s="95" t="s">
        <v>44</v>
      </c>
      <c r="M150" s="99" t="s">
        <v>729</v>
      </c>
      <c r="N150" s="99"/>
      <c r="O150" s="150"/>
      <c r="P150" s="150"/>
      <c r="Q150" s="150"/>
      <c r="R150" s="150"/>
      <c r="S150" s="126" t="e">
        <f t="shared" si="20"/>
        <v>#DIV/0!</v>
      </c>
      <c r="T150" s="112"/>
      <c r="U150" s="112"/>
      <c r="V150" s="112"/>
      <c r="W150" s="150"/>
      <c r="X150" s="150"/>
      <c r="Y150" s="150"/>
      <c r="Z150" s="150"/>
      <c r="AA150" s="150"/>
      <c r="AB150" s="150"/>
      <c r="AC150" s="150"/>
      <c r="AD150" s="137"/>
      <c r="AF150" s="134" t="e">
        <f>IF((#REF!+R150+X150)-P150=0,TRUE,FALSE)</f>
        <v>#REF!</v>
      </c>
      <c r="AG150" s="134" t="b">
        <f t="shared" si="19"/>
        <v>1</v>
      </c>
    </row>
    <row r="151" s="73" customFormat="1" ht="37.5" customHeight="1" spans="1:33">
      <c r="A151" s="94">
        <f t="shared" si="22"/>
        <v>148</v>
      </c>
      <c r="B151" s="101" t="s">
        <v>730</v>
      </c>
      <c r="C151" s="101" t="s">
        <v>731</v>
      </c>
      <c r="D151" s="101" t="s">
        <v>36</v>
      </c>
      <c r="E151" s="101" t="s">
        <v>213</v>
      </c>
      <c r="F151" s="101" t="s">
        <v>732</v>
      </c>
      <c r="G151" s="101" t="s">
        <v>733</v>
      </c>
      <c r="H151" s="101" t="s">
        <v>734</v>
      </c>
      <c r="I151" s="101" t="s">
        <v>735</v>
      </c>
      <c r="J151" s="101" t="s">
        <v>736</v>
      </c>
      <c r="K151" s="113" t="s">
        <v>219</v>
      </c>
      <c r="L151" s="113" t="s">
        <v>220</v>
      </c>
      <c r="M151" s="101" t="s">
        <v>316</v>
      </c>
      <c r="N151" s="101"/>
      <c r="O151" s="101"/>
      <c r="P151" s="101"/>
      <c r="Q151" s="127"/>
      <c r="R151" s="101"/>
      <c r="S151" s="126" t="e">
        <f t="shared" si="20"/>
        <v>#DIV/0!</v>
      </c>
      <c r="T151" s="112"/>
      <c r="U151" s="112"/>
      <c r="V151" s="112"/>
      <c r="W151" s="101"/>
      <c r="X151" s="101"/>
      <c r="Y151" s="101"/>
      <c r="Z151" s="101"/>
      <c r="AA151" s="101"/>
      <c r="AB151" s="101"/>
      <c r="AC151" s="101"/>
      <c r="AD151" s="101"/>
      <c r="AE151" s="73" t="e">
        <f>(#REF!+R151)/P151</f>
        <v>#REF!</v>
      </c>
      <c r="AF151" s="134" t="e">
        <f>IF((#REF!+R151+X151)-P151=0,TRUE,FALSE)</f>
        <v>#REF!</v>
      </c>
      <c r="AG151" s="134" t="b">
        <f t="shared" si="19"/>
        <v>1</v>
      </c>
    </row>
    <row r="152" s="73" customFormat="1" ht="152.5" customHeight="1" spans="1:33">
      <c r="A152" s="94">
        <f t="shared" si="22"/>
        <v>149</v>
      </c>
      <c r="B152" s="101" t="s">
        <v>737</v>
      </c>
      <c r="C152" s="101" t="s">
        <v>731</v>
      </c>
      <c r="D152" s="101" t="s">
        <v>36</v>
      </c>
      <c r="E152" s="101" t="s">
        <v>213</v>
      </c>
      <c r="F152" s="101" t="s">
        <v>223</v>
      </c>
      <c r="G152" s="101" t="s">
        <v>738</v>
      </c>
      <c r="H152" s="101" t="s">
        <v>739</v>
      </c>
      <c r="I152" s="101" t="s">
        <v>740</v>
      </c>
      <c r="J152" s="101" t="s">
        <v>736</v>
      </c>
      <c r="K152" s="113" t="s">
        <v>219</v>
      </c>
      <c r="L152" s="113" t="s">
        <v>220</v>
      </c>
      <c r="M152" s="101" t="s">
        <v>262</v>
      </c>
      <c r="N152" s="101"/>
      <c r="O152" s="101"/>
      <c r="P152" s="101"/>
      <c r="Q152" s="127"/>
      <c r="R152" s="101"/>
      <c r="S152" s="126" t="e">
        <f t="shared" si="20"/>
        <v>#DIV/0!</v>
      </c>
      <c r="T152" s="112"/>
      <c r="U152" s="112"/>
      <c r="V152" s="112"/>
      <c r="W152" s="101"/>
      <c r="X152" s="101"/>
      <c r="Y152" s="100"/>
      <c r="Z152" s="102"/>
      <c r="AA152" s="102"/>
      <c r="AB152" s="102"/>
      <c r="AC152" s="102"/>
      <c r="AD152" s="101"/>
      <c r="AF152" s="134" t="e">
        <f>IF((#REF!+R152+X152)-P152=0,TRUE,FALSE)</f>
        <v>#REF!</v>
      </c>
      <c r="AG152" s="134" t="b">
        <f t="shared" si="19"/>
        <v>1</v>
      </c>
    </row>
    <row r="153" s="73" customFormat="1" ht="37.5" customHeight="1" spans="1:33">
      <c r="A153" s="94">
        <f t="shared" si="22"/>
        <v>150</v>
      </c>
      <c r="B153" s="101" t="s">
        <v>741</v>
      </c>
      <c r="C153" s="101" t="s">
        <v>731</v>
      </c>
      <c r="D153" s="101" t="s">
        <v>36</v>
      </c>
      <c r="E153" s="101" t="s">
        <v>213</v>
      </c>
      <c r="F153" s="101" t="s">
        <v>113</v>
      </c>
      <c r="G153" s="101" t="s">
        <v>742</v>
      </c>
      <c r="H153" s="101" t="s">
        <v>743</v>
      </c>
      <c r="I153" s="101" t="s">
        <v>744</v>
      </c>
      <c r="J153" s="101" t="s">
        <v>736</v>
      </c>
      <c r="K153" s="113" t="s">
        <v>219</v>
      </c>
      <c r="L153" s="113" t="s">
        <v>220</v>
      </c>
      <c r="M153" s="101" t="s">
        <v>57</v>
      </c>
      <c r="N153" s="101"/>
      <c r="O153" s="101"/>
      <c r="P153" s="101"/>
      <c r="Q153" s="127"/>
      <c r="R153" s="101"/>
      <c r="S153" s="126" t="e">
        <f t="shared" si="20"/>
        <v>#DIV/0!</v>
      </c>
      <c r="T153" s="112"/>
      <c r="U153" s="112"/>
      <c r="V153" s="112"/>
      <c r="W153" s="101"/>
      <c r="X153" s="101"/>
      <c r="Y153" s="101"/>
      <c r="Z153" s="101"/>
      <c r="AA153" s="101"/>
      <c r="AB153" s="101"/>
      <c r="AC153" s="101"/>
      <c r="AD153" s="101"/>
      <c r="AE153" s="73" t="e">
        <f>(#REF!+R153)/P153</f>
        <v>#REF!</v>
      </c>
      <c r="AF153" s="134" t="e">
        <f>IF((#REF!+R153+X153)-P153=0,TRUE,FALSE)</f>
        <v>#REF!</v>
      </c>
      <c r="AG153" s="134" t="b">
        <f t="shared" si="19"/>
        <v>1</v>
      </c>
    </row>
    <row r="154" s="73" customFormat="1" ht="79.7" customHeight="1" spans="1:33">
      <c r="A154" s="94">
        <f t="shared" si="22"/>
        <v>151</v>
      </c>
      <c r="B154" s="101" t="s">
        <v>745</v>
      </c>
      <c r="C154" s="101" t="s">
        <v>731</v>
      </c>
      <c r="D154" s="101" t="s">
        <v>36</v>
      </c>
      <c r="E154" s="101" t="s">
        <v>213</v>
      </c>
      <c r="F154" s="101" t="s">
        <v>113</v>
      </c>
      <c r="G154" s="101" t="s">
        <v>738</v>
      </c>
      <c r="H154" s="101" t="s">
        <v>746</v>
      </c>
      <c r="I154" s="101" t="s">
        <v>747</v>
      </c>
      <c r="J154" s="101" t="s">
        <v>736</v>
      </c>
      <c r="K154" s="113" t="s">
        <v>219</v>
      </c>
      <c r="L154" s="113" t="s">
        <v>220</v>
      </c>
      <c r="M154" s="101" t="s">
        <v>262</v>
      </c>
      <c r="N154" s="144"/>
      <c r="O154" s="102"/>
      <c r="P154" s="101"/>
      <c r="Q154" s="127"/>
      <c r="R154" s="101"/>
      <c r="S154" s="126" t="e">
        <f t="shared" si="20"/>
        <v>#DIV/0!</v>
      </c>
      <c r="T154" s="112"/>
      <c r="U154" s="112"/>
      <c r="V154" s="112"/>
      <c r="W154" s="101"/>
      <c r="X154" s="101"/>
      <c r="Y154" s="101"/>
      <c r="Z154" s="101"/>
      <c r="AA154" s="101"/>
      <c r="AB154" s="101"/>
      <c r="AC154" s="101"/>
      <c r="AD154" s="160"/>
      <c r="AE154" s="73" t="e">
        <f>(#REF!+R154)/P154</f>
        <v>#REF!</v>
      </c>
      <c r="AF154" s="134" t="e">
        <f>IF((#REF!+R154+X154)-P154=0,TRUE,FALSE)</f>
        <v>#REF!</v>
      </c>
      <c r="AG154" s="134" t="b">
        <f t="shared" si="19"/>
        <v>1</v>
      </c>
    </row>
    <row r="155" s="73" customFormat="1" ht="37.5" customHeight="1" spans="1:33">
      <c r="A155" s="94">
        <f t="shared" si="22"/>
        <v>152</v>
      </c>
      <c r="B155" s="101" t="s">
        <v>748</v>
      </c>
      <c r="C155" s="101" t="s">
        <v>731</v>
      </c>
      <c r="D155" s="101" t="s">
        <v>36</v>
      </c>
      <c r="E155" s="101" t="s">
        <v>213</v>
      </c>
      <c r="F155" s="101" t="s">
        <v>749</v>
      </c>
      <c r="G155" s="101" t="s">
        <v>750</v>
      </c>
      <c r="H155" s="101" t="s">
        <v>751</v>
      </c>
      <c r="I155" s="101" t="s">
        <v>752</v>
      </c>
      <c r="J155" s="101" t="s">
        <v>736</v>
      </c>
      <c r="K155" s="113" t="s">
        <v>219</v>
      </c>
      <c r="L155" s="113" t="s">
        <v>220</v>
      </c>
      <c r="M155" s="101" t="s">
        <v>753</v>
      </c>
      <c r="N155" s="101"/>
      <c r="O155" s="101"/>
      <c r="P155" s="101"/>
      <c r="Q155" s="127"/>
      <c r="R155" s="101"/>
      <c r="S155" s="126" t="e">
        <f t="shared" si="20"/>
        <v>#DIV/0!</v>
      </c>
      <c r="T155" s="112"/>
      <c r="U155" s="112"/>
      <c r="V155" s="112"/>
      <c r="W155" s="101"/>
      <c r="X155" s="101"/>
      <c r="Y155" s="101"/>
      <c r="Z155" s="101"/>
      <c r="AA155" s="101"/>
      <c r="AB155" s="101"/>
      <c r="AC155" s="101"/>
      <c r="AD155" s="101"/>
      <c r="AE155" s="73" t="e">
        <f>(#REF!+R155)/P155</f>
        <v>#REF!</v>
      </c>
      <c r="AF155" s="134" t="e">
        <f>IF((#REF!+R155+X155)-P155=0,TRUE,FALSE)</f>
        <v>#REF!</v>
      </c>
      <c r="AG155" s="134" t="b">
        <f t="shared" si="19"/>
        <v>1</v>
      </c>
    </row>
    <row r="156" s="73" customFormat="1" ht="37.5" customHeight="1" spans="1:33">
      <c r="A156" s="94">
        <f t="shared" si="22"/>
        <v>153</v>
      </c>
      <c r="B156" s="101" t="s">
        <v>754</v>
      </c>
      <c r="C156" s="101" t="s">
        <v>731</v>
      </c>
      <c r="D156" s="101" t="s">
        <v>36</v>
      </c>
      <c r="E156" s="101" t="s">
        <v>213</v>
      </c>
      <c r="F156" s="101" t="s">
        <v>105</v>
      </c>
      <c r="G156" s="101" t="s">
        <v>750</v>
      </c>
      <c r="H156" s="101" t="s">
        <v>751</v>
      </c>
      <c r="I156" s="101" t="s">
        <v>755</v>
      </c>
      <c r="J156" s="101" t="s">
        <v>736</v>
      </c>
      <c r="K156" s="113" t="s">
        <v>219</v>
      </c>
      <c r="L156" s="113" t="s">
        <v>220</v>
      </c>
      <c r="M156" s="101" t="s">
        <v>251</v>
      </c>
      <c r="N156" s="101"/>
      <c r="O156" s="101"/>
      <c r="P156" s="101"/>
      <c r="Q156" s="127"/>
      <c r="R156" s="101"/>
      <c r="S156" s="126" t="e">
        <f t="shared" si="20"/>
        <v>#DIV/0!</v>
      </c>
      <c r="T156" s="112"/>
      <c r="U156" s="112"/>
      <c r="V156" s="112"/>
      <c r="W156" s="101"/>
      <c r="X156" s="101"/>
      <c r="Y156" s="101"/>
      <c r="Z156" s="101"/>
      <c r="AA156" s="101"/>
      <c r="AB156" s="101"/>
      <c r="AC156" s="101"/>
      <c r="AD156" s="101"/>
      <c r="AE156" s="73" t="e">
        <f>(#REF!+R156)/P156</f>
        <v>#REF!</v>
      </c>
      <c r="AF156" s="134" t="e">
        <f>IF((#REF!+R156+X156)-P156=0,TRUE,FALSE)</f>
        <v>#REF!</v>
      </c>
      <c r="AG156" s="134" t="b">
        <f t="shared" si="19"/>
        <v>1</v>
      </c>
    </row>
    <row r="157" s="73" customFormat="1" ht="51.55" customHeight="1" spans="1:33">
      <c r="A157" s="94">
        <f t="shared" si="22"/>
        <v>154</v>
      </c>
      <c r="B157" s="101" t="s">
        <v>756</v>
      </c>
      <c r="C157" s="101" t="s">
        <v>731</v>
      </c>
      <c r="D157" s="101" t="s">
        <v>36</v>
      </c>
      <c r="E157" s="101" t="s">
        <v>213</v>
      </c>
      <c r="F157" s="101" t="s">
        <v>238</v>
      </c>
      <c r="G157" s="101" t="s">
        <v>757</v>
      </c>
      <c r="H157" s="101" t="s">
        <v>758</v>
      </c>
      <c r="I157" s="101" t="s">
        <v>759</v>
      </c>
      <c r="J157" s="101" t="s">
        <v>736</v>
      </c>
      <c r="K157" s="113" t="s">
        <v>219</v>
      </c>
      <c r="L157" s="113" t="s">
        <v>220</v>
      </c>
      <c r="M157" s="101" t="s">
        <v>89</v>
      </c>
      <c r="N157" s="101"/>
      <c r="O157" s="101"/>
      <c r="P157" s="101"/>
      <c r="Q157" s="127"/>
      <c r="R157" s="101"/>
      <c r="S157" s="126" t="e">
        <f t="shared" si="20"/>
        <v>#DIV/0!</v>
      </c>
      <c r="T157" s="112"/>
      <c r="U157" s="112"/>
      <c r="V157" s="112"/>
      <c r="W157" s="101"/>
      <c r="X157" s="101"/>
      <c r="Y157" s="101"/>
      <c r="Z157" s="101"/>
      <c r="AA157" s="101"/>
      <c r="AB157" s="101"/>
      <c r="AC157" s="101"/>
      <c r="AD157" s="101"/>
      <c r="AF157" s="134" t="e">
        <f>IF((#REF!+R157+X157)-P157=0,TRUE,FALSE)</f>
        <v>#REF!</v>
      </c>
      <c r="AG157" s="134" t="b">
        <f t="shared" si="19"/>
        <v>1</v>
      </c>
    </row>
    <row r="158" s="76" customFormat="1" ht="39.75" customHeight="1" spans="1:33">
      <c r="A158" s="94">
        <f t="shared" si="22"/>
        <v>155</v>
      </c>
      <c r="B158" s="153" t="s">
        <v>760</v>
      </c>
      <c r="C158" s="154" t="s">
        <v>731</v>
      </c>
      <c r="D158" s="154" t="s">
        <v>36</v>
      </c>
      <c r="E158" s="154" t="s">
        <v>213</v>
      </c>
      <c r="F158" s="154" t="s">
        <v>761</v>
      </c>
      <c r="G158" s="154" t="s">
        <v>762</v>
      </c>
      <c r="H158" s="154" t="s">
        <v>763</v>
      </c>
      <c r="I158" s="101" t="s">
        <v>764</v>
      </c>
      <c r="J158" s="101" t="s">
        <v>736</v>
      </c>
      <c r="K158" s="113" t="s">
        <v>219</v>
      </c>
      <c r="L158" s="113" t="s">
        <v>220</v>
      </c>
      <c r="M158" s="154" t="s">
        <v>126</v>
      </c>
      <c r="N158" s="154"/>
      <c r="O158" s="154"/>
      <c r="P158" s="154"/>
      <c r="Q158" s="157"/>
      <c r="R158" s="113"/>
      <c r="S158" s="126" t="e">
        <f t="shared" si="20"/>
        <v>#DIV/0!</v>
      </c>
      <c r="T158" s="112"/>
      <c r="U158" s="112"/>
      <c r="V158" s="112"/>
      <c r="W158" s="113"/>
      <c r="X158" s="113"/>
      <c r="Y158" s="113"/>
      <c r="Z158" s="113"/>
      <c r="AA158" s="113"/>
      <c r="AB158" s="113"/>
      <c r="AC158" s="113"/>
      <c r="AD158" s="154"/>
      <c r="AF158" s="161" t="e">
        <f>IF((#REF!+R158+X158)-P158=0,TRUE,FALSE)</f>
        <v>#REF!</v>
      </c>
      <c r="AG158" s="161" t="b">
        <f t="shared" si="19"/>
        <v>1</v>
      </c>
    </row>
    <row r="159" s="73" customFormat="1" ht="37.5" customHeight="1" spans="1:33">
      <c r="A159" s="94">
        <f t="shared" ref="A159:A168" si="23">ROW()-3</f>
        <v>156</v>
      </c>
      <c r="B159" s="101" t="s">
        <v>765</v>
      </c>
      <c r="C159" s="101" t="s">
        <v>731</v>
      </c>
      <c r="D159" s="101" t="s">
        <v>36</v>
      </c>
      <c r="E159" s="101" t="s">
        <v>213</v>
      </c>
      <c r="F159" s="101" t="s">
        <v>223</v>
      </c>
      <c r="G159" s="101" t="s">
        <v>766</v>
      </c>
      <c r="H159" s="101" t="s">
        <v>767</v>
      </c>
      <c r="I159" s="101" t="s">
        <v>768</v>
      </c>
      <c r="J159" s="101" t="s">
        <v>736</v>
      </c>
      <c r="K159" s="113" t="s">
        <v>219</v>
      </c>
      <c r="L159" s="113" t="s">
        <v>220</v>
      </c>
      <c r="M159" s="101" t="s">
        <v>80</v>
      </c>
      <c r="N159" s="101"/>
      <c r="O159" s="101"/>
      <c r="P159" s="101"/>
      <c r="Q159" s="127"/>
      <c r="R159" s="101"/>
      <c r="S159" s="126" t="e">
        <f t="shared" si="20"/>
        <v>#DIV/0!</v>
      </c>
      <c r="T159" s="112"/>
      <c r="U159" s="112"/>
      <c r="V159" s="112"/>
      <c r="W159" s="101"/>
      <c r="X159" s="101"/>
      <c r="Y159" s="101"/>
      <c r="Z159" s="101"/>
      <c r="AA159" s="101"/>
      <c r="AB159" s="101"/>
      <c r="AC159" s="101"/>
      <c r="AD159" s="101"/>
      <c r="AE159" s="73" t="e">
        <f>(#REF!+R159)/P159</f>
        <v>#REF!</v>
      </c>
      <c r="AF159" s="134" t="e">
        <f>IF((#REF!+R159+X159)-P159=0,TRUE,FALSE)</f>
        <v>#REF!</v>
      </c>
      <c r="AG159" s="134" t="b">
        <f t="shared" ref="AG159:AG191" si="24">IF((P159+W159+Y159)-O159=0,TRUE,FALSE)</f>
        <v>1</v>
      </c>
    </row>
    <row r="160" s="73" customFormat="1" ht="37.5" customHeight="1" spans="1:33">
      <c r="A160" s="94">
        <f t="shared" si="23"/>
        <v>157</v>
      </c>
      <c r="B160" s="101" t="s">
        <v>769</v>
      </c>
      <c r="C160" s="101" t="s">
        <v>731</v>
      </c>
      <c r="D160" s="101" t="s">
        <v>36</v>
      </c>
      <c r="E160" s="101" t="s">
        <v>213</v>
      </c>
      <c r="F160" s="101" t="s">
        <v>770</v>
      </c>
      <c r="G160" s="101" t="s">
        <v>771</v>
      </c>
      <c r="H160" s="101" t="s">
        <v>772</v>
      </c>
      <c r="I160" s="101" t="s">
        <v>773</v>
      </c>
      <c r="J160" s="101" t="s">
        <v>736</v>
      </c>
      <c r="K160" s="113" t="s">
        <v>219</v>
      </c>
      <c r="L160" s="113" t="s">
        <v>220</v>
      </c>
      <c r="M160" s="101" t="s">
        <v>774</v>
      </c>
      <c r="N160" s="101"/>
      <c r="O160" s="101"/>
      <c r="P160" s="101"/>
      <c r="Q160" s="127"/>
      <c r="R160" s="101"/>
      <c r="S160" s="126" t="e">
        <f t="shared" si="20"/>
        <v>#DIV/0!</v>
      </c>
      <c r="T160" s="112"/>
      <c r="U160" s="112"/>
      <c r="V160" s="112"/>
      <c r="W160" s="101"/>
      <c r="X160" s="101"/>
      <c r="Y160" s="101"/>
      <c r="Z160" s="101"/>
      <c r="AA160" s="101"/>
      <c r="AB160" s="101"/>
      <c r="AC160" s="101"/>
      <c r="AD160" s="101"/>
      <c r="AE160" s="73" t="e">
        <f>(#REF!+R160)/P160</f>
        <v>#REF!</v>
      </c>
      <c r="AF160" s="134" t="e">
        <f>IF((#REF!+R160+X160)-P160=0,TRUE,FALSE)</f>
        <v>#REF!</v>
      </c>
      <c r="AG160" s="134" t="b">
        <f t="shared" si="24"/>
        <v>1</v>
      </c>
    </row>
    <row r="161" s="73" customFormat="1" ht="59.85" customHeight="1" spans="1:33">
      <c r="A161" s="94">
        <f t="shared" si="23"/>
        <v>158</v>
      </c>
      <c r="B161" s="101" t="s">
        <v>775</v>
      </c>
      <c r="C161" s="101" t="s">
        <v>731</v>
      </c>
      <c r="D161" s="101" t="s">
        <v>36</v>
      </c>
      <c r="E161" s="101" t="s">
        <v>213</v>
      </c>
      <c r="F161" s="101" t="s">
        <v>776</v>
      </c>
      <c r="G161" s="101" t="s">
        <v>777</v>
      </c>
      <c r="H161" s="101" t="s">
        <v>778</v>
      </c>
      <c r="I161" s="101" t="s">
        <v>779</v>
      </c>
      <c r="J161" s="101" t="s">
        <v>736</v>
      </c>
      <c r="K161" s="113" t="s">
        <v>219</v>
      </c>
      <c r="L161" s="113" t="s">
        <v>220</v>
      </c>
      <c r="M161" s="101" t="s">
        <v>780</v>
      </c>
      <c r="N161" s="101"/>
      <c r="O161" s="101"/>
      <c r="P161" s="101"/>
      <c r="Q161" s="127"/>
      <c r="R161" s="101"/>
      <c r="S161" s="126" t="e">
        <f t="shared" si="20"/>
        <v>#DIV/0!</v>
      </c>
      <c r="T161" s="112"/>
      <c r="U161" s="112"/>
      <c r="V161" s="112"/>
      <c r="W161" s="101"/>
      <c r="X161" s="101"/>
      <c r="Y161" s="101"/>
      <c r="Z161" s="101"/>
      <c r="AA161" s="101"/>
      <c r="AB161" s="101"/>
      <c r="AC161" s="101"/>
      <c r="AD161" s="101"/>
      <c r="AE161" s="73" t="e">
        <f>(#REF!+R161)/P161</f>
        <v>#REF!</v>
      </c>
      <c r="AF161" s="134" t="e">
        <f>IF((#REF!+R161+X161)-P161=0,TRUE,FALSE)</f>
        <v>#REF!</v>
      </c>
      <c r="AG161" s="134" t="b">
        <f t="shared" si="24"/>
        <v>1</v>
      </c>
    </row>
    <row r="162" s="73" customFormat="1" ht="37.5" customHeight="1" spans="1:33">
      <c r="A162" s="94">
        <f t="shared" si="23"/>
        <v>159</v>
      </c>
      <c r="B162" s="101" t="s">
        <v>781</v>
      </c>
      <c r="C162" s="101" t="s">
        <v>731</v>
      </c>
      <c r="D162" s="101" t="s">
        <v>36</v>
      </c>
      <c r="E162" s="101" t="s">
        <v>213</v>
      </c>
      <c r="F162" s="101" t="s">
        <v>113</v>
      </c>
      <c r="G162" s="101" t="s">
        <v>782</v>
      </c>
      <c r="H162" s="101" t="s">
        <v>783</v>
      </c>
      <c r="I162" s="101" t="s">
        <v>784</v>
      </c>
      <c r="J162" s="101" t="s">
        <v>736</v>
      </c>
      <c r="K162" s="113" t="s">
        <v>219</v>
      </c>
      <c r="L162" s="113" t="s">
        <v>220</v>
      </c>
      <c r="M162" s="101" t="s">
        <v>57</v>
      </c>
      <c r="N162" s="101"/>
      <c r="O162" s="101"/>
      <c r="P162" s="101"/>
      <c r="Q162" s="127"/>
      <c r="R162" s="101"/>
      <c r="S162" s="126" t="e">
        <f t="shared" si="20"/>
        <v>#DIV/0!</v>
      </c>
      <c r="T162" s="112"/>
      <c r="U162" s="112"/>
      <c r="V162" s="112"/>
      <c r="W162" s="101"/>
      <c r="X162" s="101"/>
      <c r="Y162" s="101"/>
      <c r="Z162" s="101"/>
      <c r="AA162" s="101"/>
      <c r="AB162" s="101"/>
      <c r="AC162" s="101"/>
      <c r="AD162" s="101"/>
      <c r="AF162" s="134" t="e">
        <f>IF((#REF!+R162+X162)-P162=0,TRUE,FALSE)</f>
        <v>#REF!</v>
      </c>
      <c r="AG162" s="134" t="b">
        <f t="shared" si="24"/>
        <v>1</v>
      </c>
    </row>
    <row r="163" s="73" customFormat="1" ht="37.5" customHeight="1" spans="1:33">
      <c r="A163" s="94">
        <f t="shared" si="23"/>
        <v>160</v>
      </c>
      <c r="B163" s="101" t="s">
        <v>785</v>
      </c>
      <c r="C163" s="101" t="s">
        <v>731</v>
      </c>
      <c r="D163" s="101" t="s">
        <v>36</v>
      </c>
      <c r="E163" s="101" t="s">
        <v>213</v>
      </c>
      <c r="F163" s="101" t="s">
        <v>786</v>
      </c>
      <c r="G163" s="101" t="s">
        <v>787</v>
      </c>
      <c r="H163" s="101" t="s">
        <v>788</v>
      </c>
      <c r="I163" s="101" t="s">
        <v>789</v>
      </c>
      <c r="J163" s="101" t="s">
        <v>736</v>
      </c>
      <c r="K163" s="113" t="s">
        <v>219</v>
      </c>
      <c r="L163" s="113" t="s">
        <v>220</v>
      </c>
      <c r="M163" s="101" t="s">
        <v>57</v>
      </c>
      <c r="N163" s="101"/>
      <c r="O163" s="101"/>
      <c r="P163" s="101"/>
      <c r="Q163" s="127"/>
      <c r="R163" s="101"/>
      <c r="S163" s="126" t="e">
        <f t="shared" si="20"/>
        <v>#DIV/0!</v>
      </c>
      <c r="T163" s="112"/>
      <c r="U163" s="112"/>
      <c r="V163" s="112"/>
      <c r="W163" s="101"/>
      <c r="X163" s="101"/>
      <c r="Y163" s="101"/>
      <c r="Z163" s="101"/>
      <c r="AA163" s="101"/>
      <c r="AB163" s="101"/>
      <c r="AC163" s="101"/>
      <c r="AD163" s="101"/>
      <c r="AE163" s="73" t="e">
        <f>(#REF!+R163)/P163</f>
        <v>#REF!</v>
      </c>
      <c r="AF163" s="134" t="e">
        <f>IF((#REF!+R163+X163)-P163=0,TRUE,FALSE)</f>
        <v>#REF!</v>
      </c>
      <c r="AG163" s="134" t="b">
        <f t="shared" si="24"/>
        <v>1</v>
      </c>
    </row>
    <row r="164" s="73" customFormat="1" ht="59.05" customHeight="1" spans="1:33">
      <c r="A164" s="94">
        <f t="shared" si="23"/>
        <v>161</v>
      </c>
      <c r="B164" s="101" t="s">
        <v>790</v>
      </c>
      <c r="C164" s="101" t="s">
        <v>731</v>
      </c>
      <c r="D164" s="101" t="s">
        <v>36</v>
      </c>
      <c r="E164" s="101" t="s">
        <v>213</v>
      </c>
      <c r="F164" s="101" t="s">
        <v>791</v>
      </c>
      <c r="G164" s="101" t="s">
        <v>792</v>
      </c>
      <c r="H164" s="101" t="s">
        <v>87</v>
      </c>
      <c r="I164" s="101" t="s">
        <v>793</v>
      </c>
      <c r="J164" s="101" t="s">
        <v>736</v>
      </c>
      <c r="K164" s="113" t="s">
        <v>219</v>
      </c>
      <c r="L164" s="113" t="s">
        <v>220</v>
      </c>
      <c r="M164" s="101" t="s">
        <v>539</v>
      </c>
      <c r="N164" s="101"/>
      <c r="O164" s="101"/>
      <c r="P164" s="101"/>
      <c r="Q164" s="127"/>
      <c r="R164" s="101"/>
      <c r="S164" s="126" t="e">
        <f t="shared" si="20"/>
        <v>#DIV/0!</v>
      </c>
      <c r="T164" s="112"/>
      <c r="U164" s="112"/>
      <c r="V164" s="112"/>
      <c r="W164" s="101"/>
      <c r="X164" s="101"/>
      <c r="Y164" s="101"/>
      <c r="Z164" s="101"/>
      <c r="AA164" s="101"/>
      <c r="AB164" s="101"/>
      <c r="AC164" s="101"/>
      <c r="AD164" s="101"/>
      <c r="AE164" s="73" t="e">
        <f>(#REF!+R164)/P164</f>
        <v>#REF!</v>
      </c>
      <c r="AF164" s="134" t="e">
        <f>IF((#REF!+R164+X164)-P164=0,TRUE,FALSE)</f>
        <v>#REF!</v>
      </c>
      <c r="AG164" s="134" t="b">
        <f t="shared" si="24"/>
        <v>1</v>
      </c>
    </row>
    <row r="165" s="73" customFormat="1" ht="37.5" customHeight="1" spans="1:33">
      <c r="A165" s="94">
        <f t="shared" si="23"/>
        <v>162</v>
      </c>
      <c r="B165" s="101" t="s">
        <v>794</v>
      </c>
      <c r="C165" s="101" t="s">
        <v>731</v>
      </c>
      <c r="D165" s="101" t="s">
        <v>36</v>
      </c>
      <c r="E165" s="101" t="s">
        <v>213</v>
      </c>
      <c r="F165" s="101" t="s">
        <v>329</v>
      </c>
      <c r="G165" s="101" t="s">
        <v>795</v>
      </c>
      <c r="H165" s="101" t="s">
        <v>796</v>
      </c>
      <c r="I165" s="101" t="s">
        <v>797</v>
      </c>
      <c r="J165" s="101" t="s">
        <v>736</v>
      </c>
      <c r="K165" s="113" t="s">
        <v>219</v>
      </c>
      <c r="L165" s="113" t="s">
        <v>220</v>
      </c>
      <c r="M165" s="101" t="s">
        <v>256</v>
      </c>
      <c r="N165" s="101"/>
      <c r="O165" s="101"/>
      <c r="P165" s="101"/>
      <c r="Q165" s="127"/>
      <c r="R165" s="101"/>
      <c r="S165" s="126" t="e">
        <f t="shared" si="20"/>
        <v>#DIV/0!</v>
      </c>
      <c r="T165" s="112"/>
      <c r="U165" s="112"/>
      <c r="V165" s="112"/>
      <c r="W165" s="101"/>
      <c r="X165" s="101"/>
      <c r="Y165" s="101"/>
      <c r="Z165" s="101"/>
      <c r="AA165" s="101"/>
      <c r="AB165" s="101"/>
      <c r="AC165" s="101"/>
      <c r="AD165" s="101"/>
      <c r="AE165" s="73" t="e">
        <f>(#REF!+R165)/P165</f>
        <v>#REF!</v>
      </c>
      <c r="AF165" s="134" t="e">
        <f>IF((#REF!+R165+X165)-P165=0,TRUE,FALSE)</f>
        <v>#REF!</v>
      </c>
      <c r="AG165" s="134" t="b">
        <f t="shared" si="24"/>
        <v>1</v>
      </c>
    </row>
    <row r="166" s="73" customFormat="1" ht="50.65" customHeight="1" spans="1:33">
      <c r="A166" s="94">
        <f t="shared" si="23"/>
        <v>163</v>
      </c>
      <c r="B166" s="101" t="s">
        <v>798</v>
      </c>
      <c r="C166" s="101" t="s">
        <v>731</v>
      </c>
      <c r="D166" s="101" t="s">
        <v>36</v>
      </c>
      <c r="E166" s="101" t="s">
        <v>213</v>
      </c>
      <c r="F166" s="101" t="s">
        <v>329</v>
      </c>
      <c r="G166" s="101" t="s">
        <v>799</v>
      </c>
      <c r="H166" s="101" t="s">
        <v>800</v>
      </c>
      <c r="I166" s="101" t="s">
        <v>801</v>
      </c>
      <c r="J166" s="101" t="s">
        <v>736</v>
      </c>
      <c r="K166" s="113" t="s">
        <v>219</v>
      </c>
      <c r="L166" s="113" t="s">
        <v>220</v>
      </c>
      <c r="M166" s="101" t="s">
        <v>802</v>
      </c>
      <c r="N166" s="101"/>
      <c r="O166" s="101"/>
      <c r="P166" s="101"/>
      <c r="Q166" s="127"/>
      <c r="R166" s="101"/>
      <c r="S166" s="126" t="e">
        <f t="shared" si="20"/>
        <v>#DIV/0!</v>
      </c>
      <c r="T166" s="112"/>
      <c r="U166" s="112"/>
      <c r="V166" s="112"/>
      <c r="W166" s="101"/>
      <c r="X166" s="101"/>
      <c r="Y166" s="101"/>
      <c r="Z166" s="101"/>
      <c r="AA166" s="101"/>
      <c r="AB166" s="101"/>
      <c r="AC166" s="101"/>
      <c r="AD166" s="101"/>
      <c r="AE166" s="73" t="e">
        <f>(#REF!+R166)/P166</f>
        <v>#REF!</v>
      </c>
      <c r="AF166" s="134" t="e">
        <f>IF((#REF!+R166+X166)-P166=0,TRUE,FALSE)</f>
        <v>#REF!</v>
      </c>
      <c r="AG166" s="134" t="b">
        <f t="shared" si="24"/>
        <v>1</v>
      </c>
    </row>
    <row r="167" s="73" customFormat="1" ht="37.5" customHeight="1" spans="1:33">
      <c r="A167" s="95">
        <f t="shared" si="23"/>
        <v>164</v>
      </c>
      <c r="B167" s="101" t="s">
        <v>803</v>
      </c>
      <c r="C167" s="101" t="s">
        <v>731</v>
      </c>
      <c r="D167" s="101" t="s">
        <v>36</v>
      </c>
      <c r="E167" s="101" t="s">
        <v>213</v>
      </c>
      <c r="F167" s="101" t="s">
        <v>223</v>
      </c>
      <c r="G167" s="101" t="s">
        <v>804</v>
      </c>
      <c r="H167" s="101" t="s">
        <v>805</v>
      </c>
      <c r="I167" s="101" t="s">
        <v>806</v>
      </c>
      <c r="J167" s="101" t="s">
        <v>736</v>
      </c>
      <c r="K167" s="138" t="s">
        <v>219</v>
      </c>
      <c r="L167" s="138" t="s">
        <v>220</v>
      </c>
      <c r="M167" s="101" t="s">
        <v>364</v>
      </c>
      <c r="N167" s="101"/>
      <c r="O167" s="101"/>
      <c r="P167" s="101"/>
      <c r="Q167" s="127"/>
      <c r="R167" s="101"/>
      <c r="S167" s="126" t="e">
        <f t="shared" si="20"/>
        <v>#DIV/0!</v>
      </c>
      <c r="T167" s="112"/>
      <c r="U167" s="112"/>
      <c r="V167" s="112"/>
      <c r="W167" s="101"/>
      <c r="X167" s="101"/>
      <c r="Y167" s="101"/>
      <c r="Z167" s="101"/>
      <c r="AA167" s="101"/>
      <c r="AB167" s="101"/>
      <c r="AC167" s="101"/>
      <c r="AD167" s="101"/>
      <c r="AE167" s="73" t="e">
        <f>(#REF!+R167)/P167</f>
        <v>#REF!</v>
      </c>
      <c r="AF167" s="134" t="e">
        <f>IF((#REF!+R167+X167)-P167=0,TRUE,FALSE)</f>
        <v>#REF!</v>
      </c>
      <c r="AG167" s="134" t="b">
        <f t="shared" si="24"/>
        <v>1</v>
      </c>
    </row>
    <row r="168" s="73" customFormat="1" ht="44.6" customHeight="1" spans="1:33">
      <c r="A168" s="94">
        <f t="shared" si="23"/>
        <v>165</v>
      </c>
      <c r="B168" s="101" t="s">
        <v>807</v>
      </c>
      <c r="C168" s="101" t="s">
        <v>731</v>
      </c>
      <c r="D168" s="101" t="s">
        <v>36</v>
      </c>
      <c r="E168" s="101" t="s">
        <v>213</v>
      </c>
      <c r="F168" s="101" t="s">
        <v>329</v>
      </c>
      <c r="G168" s="101" t="s">
        <v>808</v>
      </c>
      <c r="H168" s="101" t="s">
        <v>809</v>
      </c>
      <c r="I168" s="101" t="s">
        <v>810</v>
      </c>
      <c r="J168" s="101" t="s">
        <v>736</v>
      </c>
      <c r="K168" s="113" t="s">
        <v>219</v>
      </c>
      <c r="L168" s="113" t="s">
        <v>220</v>
      </c>
      <c r="M168" s="101" t="s">
        <v>80</v>
      </c>
      <c r="N168" s="101"/>
      <c r="O168" s="101"/>
      <c r="P168" s="101"/>
      <c r="Q168" s="127"/>
      <c r="R168" s="101"/>
      <c r="S168" s="126" t="e">
        <f t="shared" si="20"/>
        <v>#DIV/0!</v>
      </c>
      <c r="T168" s="112"/>
      <c r="U168" s="112"/>
      <c r="V168" s="112"/>
      <c r="W168" s="101"/>
      <c r="X168" s="101"/>
      <c r="Y168" s="101"/>
      <c r="Z168" s="101"/>
      <c r="AA168" s="101"/>
      <c r="AB168" s="101"/>
      <c r="AC168" s="101"/>
      <c r="AD168" s="101"/>
      <c r="AE168" s="73" t="e">
        <f>(#REF!+R168)/P168</f>
        <v>#REF!</v>
      </c>
      <c r="AF168" s="134" t="e">
        <f>IF((#REF!+R168+X168)-P168=0,TRUE,FALSE)</f>
        <v>#REF!</v>
      </c>
      <c r="AG168" s="134" t="b">
        <f t="shared" si="24"/>
        <v>1</v>
      </c>
    </row>
    <row r="169" s="73" customFormat="1" ht="40.45" customHeight="1" spans="1:33">
      <c r="A169" s="94">
        <f t="shared" ref="A169:A178" si="25">ROW()-3</f>
        <v>166</v>
      </c>
      <c r="B169" s="101" t="s">
        <v>811</v>
      </c>
      <c r="C169" s="101" t="s">
        <v>731</v>
      </c>
      <c r="D169" s="101" t="s">
        <v>36</v>
      </c>
      <c r="E169" s="101" t="s">
        <v>213</v>
      </c>
      <c r="F169" s="101" t="s">
        <v>223</v>
      </c>
      <c r="G169" s="101" t="s">
        <v>812</v>
      </c>
      <c r="H169" s="101" t="s">
        <v>813</v>
      </c>
      <c r="I169" s="101" t="s">
        <v>814</v>
      </c>
      <c r="J169" s="101" t="s">
        <v>736</v>
      </c>
      <c r="K169" s="113" t="s">
        <v>219</v>
      </c>
      <c r="L169" s="113" t="s">
        <v>220</v>
      </c>
      <c r="M169" s="101" t="s">
        <v>316</v>
      </c>
      <c r="N169" s="101"/>
      <c r="O169" s="101"/>
      <c r="P169" s="101"/>
      <c r="Q169" s="127"/>
      <c r="R169" s="101"/>
      <c r="S169" s="126" t="e">
        <f t="shared" si="20"/>
        <v>#DIV/0!</v>
      </c>
      <c r="T169" s="112"/>
      <c r="U169" s="112"/>
      <c r="V169" s="112"/>
      <c r="W169" s="101"/>
      <c r="X169" s="101"/>
      <c r="Y169" s="101"/>
      <c r="Z169" s="101"/>
      <c r="AA169" s="101"/>
      <c r="AB169" s="101"/>
      <c r="AC169" s="101"/>
      <c r="AD169" s="101"/>
      <c r="AE169" s="73" t="e">
        <f>(#REF!+R169)/P169</f>
        <v>#REF!</v>
      </c>
      <c r="AF169" s="134" t="e">
        <f>IF((#REF!+R169+X169)-P169=0,TRUE,FALSE)</f>
        <v>#REF!</v>
      </c>
      <c r="AG169" s="134" t="b">
        <f t="shared" si="24"/>
        <v>1</v>
      </c>
    </row>
    <row r="170" s="73" customFormat="1" ht="51.75" customHeight="1" spans="1:33">
      <c r="A170" s="94">
        <f t="shared" si="25"/>
        <v>167</v>
      </c>
      <c r="B170" s="101" t="s">
        <v>815</v>
      </c>
      <c r="C170" s="101" t="s">
        <v>731</v>
      </c>
      <c r="D170" s="101" t="s">
        <v>36</v>
      </c>
      <c r="E170" s="101" t="s">
        <v>213</v>
      </c>
      <c r="F170" s="101" t="s">
        <v>329</v>
      </c>
      <c r="G170" s="101" t="s">
        <v>812</v>
      </c>
      <c r="H170" s="101" t="s">
        <v>816</v>
      </c>
      <c r="I170" s="101" t="s">
        <v>817</v>
      </c>
      <c r="J170" s="101" t="s">
        <v>736</v>
      </c>
      <c r="K170" s="113" t="s">
        <v>219</v>
      </c>
      <c r="L170" s="113" t="s">
        <v>220</v>
      </c>
      <c r="M170" s="101" t="s">
        <v>316</v>
      </c>
      <c r="N170" s="101"/>
      <c r="O170" s="101"/>
      <c r="P170" s="101"/>
      <c r="Q170" s="127"/>
      <c r="R170" s="101"/>
      <c r="S170" s="126" t="e">
        <f t="shared" si="20"/>
        <v>#DIV/0!</v>
      </c>
      <c r="T170" s="112"/>
      <c r="U170" s="112"/>
      <c r="V170" s="112"/>
      <c r="W170" s="101"/>
      <c r="X170" s="101"/>
      <c r="Y170" s="101"/>
      <c r="Z170" s="101"/>
      <c r="AA170" s="101"/>
      <c r="AB170" s="101"/>
      <c r="AC170" s="101"/>
      <c r="AD170" s="101"/>
      <c r="AE170" s="73" t="e">
        <f>(#REF!+R170)/P170</f>
        <v>#REF!</v>
      </c>
      <c r="AF170" s="134" t="e">
        <f>IF((#REF!+R170+X170)-P170=0,TRUE,FALSE)</f>
        <v>#REF!</v>
      </c>
      <c r="AG170" s="134" t="b">
        <f t="shared" si="24"/>
        <v>1</v>
      </c>
    </row>
    <row r="171" s="73" customFormat="1" ht="58" customHeight="1" spans="1:33">
      <c r="A171" s="94">
        <f t="shared" si="25"/>
        <v>168</v>
      </c>
      <c r="B171" s="101" t="s">
        <v>818</v>
      </c>
      <c r="C171" s="101" t="s">
        <v>731</v>
      </c>
      <c r="D171" s="101" t="s">
        <v>36</v>
      </c>
      <c r="E171" s="101" t="s">
        <v>213</v>
      </c>
      <c r="F171" s="101" t="s">
        <v>329</v>
      </c>
      <c r="G171" s="101" t="s">
        <v>812</v>
      </c>
      <c r="H171" s="101" t="s">
        <v>819</v>
      </c>
      <c r="I171" s="101" t="s">
        <v>820</v>
      </c>
      <c r="J171" s="101" t="s">
        <v>736</v>
      </c>
      <c r="K171" s="113" t="s">
        <v>219</v>
      </c>
      <c r="L171" s="113" t="s">
        <v>220</v>
      </c>
      <c r="M171" s="101" t="s">
        <v>316</v>
      </c>
      <c r="N171" s="101"/>
      <c r="O171" s="101"/>
      <c r="P171" s="101"/>
      <c r="Q171" s="127"/>
      <c r="R171" s="101"/>
      <c r="S171" s="126" t="e">
        <f t="shared" si="20"/>
        <v>#DIV/0!</v>
      </c>
      <c r="T171" s="112"/>
      <c r="U171" s="112"/>
      <c r="V171" s="112"/>
      <c r="W171" s="101"/>
      <c r="X171" s="101"/>
      <c r="Y171" s="101"/>
      <c r="Z171" s="101"/>
      <c r="AA171" s="101"/>
      <c r="AB171" s="101"/>
      <c r="AC171" s="101"/>
      <c r="AD171" s="101"/>
      <c r="AE171" s="73" t="e">
        <f>(#REF!+R171)/P171</f>
        <v>#REF!</v>
      </c>
      <c r="AF171" s="134" t="e">
        <f>IF((#REF!+R171+X171)-P171=0,TRUE,FALSE)</f>
        <v>#REF!</v>
      </c>
      <c r="AG171" s="134" t="b">
        <f t="shared" si="24"/>
        <v>1</v>
      </c>
    </row>
    <row r="172" s="73" customFormat="1" ht="58" customHeight="1" spans="1:33">
      <c r="A172" s="94">
        <f t="shared" si="25"/>
        <v>169</v>
      </c>
      <c r="B172" s="143" t="s">
        <v>821</v>
      </c>
      <c r="C172" s="137" t="s">
        <v>731</v>
      </c>
      <c r="D172" s="137" t="s">
        <v>276</v>
      </c>
      <c r="E172" s="137" t="s">
        <v>213</v>
      </c>
      <c r="F172" s="137" t="s">
        <v>207</v>
      </c>
      <c r="G172" s="137" t="s">
        <v>822</v>
      </c>
      <c r="H172" s="137" t="s">
        <v>823</v>
      </c>
      <c r="I172" s="156" t="s">
        <v>824</v>
      </c>
      <c r="J172" s="101" t="s">
        <v>736</v>
      </c>
      <c r="K172" s="113" t="s">
        <v>219</v>
      </c>
      <c r="L172" s="113" t="s">
        <v>220</v>
      </c>
      <c r="M172" s="137" t="s">
        <v>461</v>
      </c>
      <c r="N172" s="137"/>
      <c r="O172" s="137"/>
      <c r="P172" s="137"/>
      <c r="Q172" s="150"/>
      <c r="R172" s="138"/>
      <c r="S172" s="126" t="e">
        <f t="shared" si="20"/>
        <v>#DIV/0!</v>
      </c>
      <c r="T172" s="112"/>
      <c r="U172" s="112"/>
      <c r="V172" s="112"/>
      <c r="W172" s="138"/>
      <c r="X172" s="138"/>
      <c r="Y172" s="138"/>
      <c r="Z172" s="138"/>
      <c r="AA172" s="138"/>
      <c r="AB172" s="138"/>
      <c r="AC172" s="138"/>
      <c r="AD172" s="137"/>
      <c r="AE172" s="81"/>
      <c r="AF172" s="134" t="e">
        <f>IF((#REF!+R172+X172)-P172=0,TRUE,FALSE)</f>
        <v>#REF!</v>
      </c>
      <c r="AG172" s="134" t="b">
        <f t="shared" si="24"/>
        <v>1</v>
      </c>
    </row>
    <row r="173" s="74" customFormat="1" ht="36.5" customHeight="1" spans="1:33">
      <c r="A173" s="94">
        <f t="shared" si="25"/>
        <v>170</v>
      </c>
      <c r="B173" s="100" t="s">
        <v>825</v>
      </c>
      <c r="C173" s="100" t="s">
        <v>826</v>
      </c>
      <c r="D173" s="100" t="s">
        <v>36</v>
      </c>
      <c r="E173" s="100" t="s">
        <v>565</v>
      </c>
      <c r="F173" s="100" t="s">
        <v>827</v>
      </c>
      <c r="G173" s="100" t="s">
        <v>828</v>
      </c>
      <c r="H173" s="100" t="s">
        <v>796</v>
      </c>
      <c r="I173" s="100" t="s">
        <v>829</v>
      </c>
      <c r="J173" s="100" t="s">
        <v>830</v>
      </c>
      <c r="K173" s="100" t="s">
        <v>569</v>
      </c>
      <c r="L173" s="100" t="s">
        <v>570</v>
      </c>
      <c r="M173" s="100" t="s">
        <v>831</v>
      </c>
      <c r="N173" s="100"/>
      <c r="O173" s="100"/>
      <c r="P173" s="101"/>
      <c r="Q173" s="127"/>
      <c r="R173" s="101"/>
      <c r="S173" s="126" t="e">
        <f t="shared" si="20"/>
        <v>#DIV/0!</v>
      </c>
      <c r="T173" s="112"/>
      <c r="U173" s="112"/>
      <c r="V173" s="112"/>
      <c r="W173" s="101"/>
      <c r="X173" s="101"/>
      <c r="Y173" s="101"/>
      <c r="Z173" s="101"/>
      <c r="AA173" s="101"/>
      <c r="AB173" s="101"/>
      <c r="AC173" s="101"/>
      <c r="AD173" s="100"/>
      <c r="AF173" s="134" t="e">
        <f>IF((#REF!+R173+X173)-P173=0,TRUE,FALSE)</f>
        <v>#REF!</v>
      </c>
      <c r="AG173" s="134" t="b">
        <f t="shared" si="24"/>
        <v>1</v>
      </c>
    </row>
    <row r="174" s="74" customFormat="1" ht="31.7" customHeight="1" spans="1:33">
      <c r="A174" s="94">
        <f t="shared" si="25"/>
        <v>171</v>
      </c>
      <c r="B174" s="100" t="s">
        <v>832</v>
      </c>
      <c r="C174" s="100" t="s">
        <v>826</v>
      </c>
      <c r="D174" s="100" t="s">
        <v>36</v>
      </c>
      <c r="E174" s="100" t="s">
        <v>565</v>
      </c>
      <c r="F174" s="100" t="s">
        <v>113</v>
      </c>
      <c r="G174" s="100" t="s">
        <v>833</v>
      </c>
      <c r="H174" s="100" t="s">
        <v>834</v>
      </c>
      <c r="I174" s="100" t="s">
        <v>835</v>
      </c>
      <c r="J174" s="100" t="s">
        <v>830</v>
      </c>
      <c r="K174" s="100" t="s">
        <v>569</v>
      </c>
      <c r="L174" s="100" t="s">
        <v>570</v>
      </c>
      <c r="M174" s="100" t="s">
        <v>836</v>
      </c>
      <c r="N174" s="100"/>
      <c r="O174" s="100"/>
      <c r="P174" s="100"/>
      <c r="Q174" s="127"/>
      <c r="R174" s="101"/>
      <c r="S174" s="126" t="e">
        <f t="shared" si="20"/>
        <v>#DIV/0!</v>
      </c>
      <c r="T174" s="112"/>
      <c r="U174" s="112"/>
      <c r="V174" s="112"/>
      <c r="W174" s="101"/>
      <c r="X174" s="101"/>
      <c r="Y174" s="101"/>
      <c r="Z174" s="101"/>
      <c r="AA174" s="101"/>
      <c r="AB174" s="101"/>
      <c r="AC174" s="101"/>
      <c r="AD174" s="100"/>
      <c r="AF174" s="134" t="e">
        <f>IF((#REF!+R174+X174)-P174=0,TRUE,FALSE)</f>
        <v>#REF!</v>
      </c>
      <c r="AG174" s="134" t="b">
        <f t="shared" si="24"/>
        <v>1</v>
      </c>
    </row>
    <row r="175" s="74" customFormat="1" ht="35.05" customHeight="1" spans="1:33">
      <c r="A175" s="94">
        <f t="shared" si="25"/>
        <v>172</v>
      </c>
      <c r="B175" s="100" t="s">
        <v>837</v>
      </c>
      <c r="C175" s="100" t="s">
        <v>826</v>
      </c>
      <c r="D175" s="100" t="s">
        <v>36</v>
      </c>
      <c r="E175" s="100" t="s">
        <v>565</v>
      </c>
      <c r="F175" s="100" t="s">
        <v>633</v>
      </c>
      <c r="G175" s="100" t="s">
        <v>838</v>
      </c>
      <c r="H175" s="100" t="s">
        <v>480</v>
      </c>
      <c r="I175" s="100" t="s">
        <v>839</v>
      </c>
      <c r="J175" s="100" t="s">
        <v>830</v>
      </c>
      <c r="K175" s="100" t="s">
        <v>569</v>
      </c>
      <c r="L175" s="100" t="s">
        <v>570</v>
      </c>
      <c r="M175" s="100" t="s">
        <v>316</v>
      </c>
      <c r="N175" s="100"/>
      <c r="O175" s="100"/>
      <c r="P175" s="101"/>
      <c r="Q175" s="127"/>
      <c r="R175" s="101"/>
      <c r="S175" s="126" t="e">
        <f t="shared" si="20"/>
        <v>#DIV/0!</v>
      </c>
      <c r="T175" s="112"/>
      <c r="U175" s="112"/>
      <c r="V175" s="112"/>
      <c r="W175" s="101"/>
      <c r="X175" s="101"/>
      <c r="Y175" s="101"/>
      <c r="Z175" s="101"/>
      <c r="AA175" s="101"/>
      <c r="AB175" s="101"/>
      <c r="AC175" s="101"/>
      <c r="AD175" s="100"/>
      <c r="AF175" s="134" t="e">
        <f>IF((#REF!+R175+X175)-P175=0,TRUE,FALSE)</f>
        <v>#REF!</v>
      </c>
      <c r="AG175" s="134" t="b">
        <f t="shared" si="24"/>
        <v>1</v>
      </c>
    </row>
    <row r="176" s="74" customFormat="1" ht="42.75" spans="1:33">
      <c r="A176" s="94">
        <f t="shared" si="25"/>
        <v>173</v>
      </c>
      <c r="B176" s="100" t="s">
        <v>840</v>
      </c>
      <c r="C176" s="100" t="s">
        <v>826</v>
      </c>
      <c r="D176" s="100" t="s">
        <v>36</v>
      </c>
      <c r="E176" s="100" t="s">
        <v>565</v>
      </c>
      <c r="F176" s="100" t="s">
        <v>113</v>
      </c>
      <c r="G176" s="100" t="s">
        <v>841</v>
      </c>
      <c r="H176" s="100" t="s">
        <v>751</v>
      </c>
      <c r="I176" s="100" t="s">
        <v>842</v>
      </c>
      <c r="J176" s="100" t="s">
        <v>830</v>
      </c>
      <c r="K176" s="100" t="s">
        <v>569</v>
      </c>
      <c r="L176" s="100" t="s">
        <v>570</v>
      </c>
      <c r="M176" s="100" t="s">
        <v>843</v>
      </c>
      <c r="N176" s="100"/>
      <c r="O176" s="100"/>
      <c r="P176" s="101"/>
      <c r="Q176" s="127"/>
      <c r="R176" s="101"/>
      <c r="S176" s="126" t="e">
        <f t="shared" si="20"/>
        <v>#DIV/0!</v>
      </c>
      <c r="T176" s="112"/>
      <c r="U176" s="112"/>
      <c r="V176" s="112"/>
      <c r="W176" s="101"/>
      <c r="X176" s="101"/>
      <c r="Y176" s="101"/>
      <c r="Z176" s="101"/>
      <c r="AA176" s="101"/>
      <c r="AB176" s="101"/>
      <c r="AC176" s="101"/>
      <c r="AD176" s="100"/>
      <c r="AF176" s="134" t="e">
        <f>IF((#REF!+R176+X176)-P176=0,TRUE,FALSE)</f>
        <v>#REF!</v>
      </c>
      <c r="AG176" s="134" t="b">
        <f t="shared" si="24"/>
        <v>1</v>
      </c>
    </row>
    <row r="177" s="74" customFormat="1" ht="34.7" customHeight="1" spans="1:33">
      <c r="A177" s="94">
        <f t="shared" si="25"/>
        <v>174</v>
      </c>
      <c r="B177" s="101" t="s">
        <v>844</v>
      </c>
      <c r="C177" s="100" t="s">
        <v>826</v>
      </c>
      <c r="D177" s="100" t="s">
        <v>36</v>
      </c>
      <c r="E177" s="100" t="s">
        <v>565</v>
      </c>
      <c r="F177" s="100" t="s">
        <v>845</v>
      </c>
      <c r="G177" s="101" t="s">
        <v>846</v>
      </c>
      <c r="H177" s="101" t="s">
        <v>216</v>
      </c>
      <c r="I177" s="101" t="s">
        <v>847</v>
      </c>
      <c r="J177" s="100" t="s">
        <v>830</v>
      </c>
      <c r="K177" s="100" t="s">
        <v>569</v>
      </c>
      <c r="L177" s="100" t="s">
        <v>570</v>
      </c>
      <c r="M177" s="101" t="s">
        <v>267</v>
      </c>
      <c r="N177" s="101"/>
      <c r="O177" s="100"/>
      <c r="P177" s="112"/>
      <c r="Q177" s="111"/>
      <c r="R177" s="112"/>
      <c r="S177" s="126" t="e">
        <f t="shared" si="20"/>
        <v>#DIV/0!</v>
      </c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F177" s="134" t="e">
        <f>IF((#REF!+R177+X177)-P177=0,TRUE,FALSE)</f>
        <v>#REF!</v>
      </c>
      <c r="AG177" s="134" t="b">
        <f t="shared" si="24"/>
        <v>1</v>
      </c>
    </row>
    <row r="178" s="74" customFormat="1" ht="39.3" customHeight="1" spans="1:33">
      <c r="A178" s="94">
        <f t="shared" si="25"/>
        <v>175</v>
      </c>
      <c r="B178" s="101" t="s">
        <v>848</v>
      </c>
      <c r="C178" s="100" t="s">
        <v>826</v>
      </c>
      <c r="D178" s="100" t="s">
        <v>36</v>
      </c>
      <c r="E178" s="100" t="s">
        <v>565</v>
      </c>
      <c r="F178" s="101" t="s">
        <v>113</v>
      </c>
      <c r="G178" s="101" t="s">
        <v>849</v>
      </c>
      <c r="H178" s="101" t="s">
        <v>850</v>
      </c>
      <c r="I178" s="101" t="s">
        <v>851</v>
      </c>
      <c r="J178" s="100" t="s">
        <v>830</v>
      </c>
      <c r="K178" s="100" t="s">
        <v>569</v>
      </c>
      <c r="L178" s="100" t="s">
        <v>570</v>
      </c>
      <c r="M178" s="101" t="s">
        <v>852</v>
      </c>
      <c r="N178" s="101"/>
      <c r="O178" s="112"/>
      <c r="P178" s="112"/>
      <c r="Q178" s="111"/>
      <c r="R178" s="112"/>
      <c r="S178" s="126" t="e">
        <f t="shared" si="20"/>
        <v>#DIV/0!</v>
      </c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01"/>
      <c r="AF178" s="134" t="e">
        <f>IF((#REF!+R178+X178)-P178=0,TRUE,FALSE)</f>
        <v>#REF!</v>
      </c>
      <c r="AG178" s="134" t="b">
        <f t="shared" si="24"/>
        <v>1</v>
      </c>
    </row>
    <row r="179" s="74" customFormat="1" ht="29.25" customHeight="1" spans="1:33">
      <c r="A179" s="94">
        <f t="shared" ref="A179:A188" si="26">ROW()-3</f>
        <v>176</v>
      </c>
      <c r="B179" s="100" t="s">
        <v>853</v>
      </c>
      <c r="C179" s="100" t="s">
        <v>826</v>
      </c>
      <c r="D179" s="100" t="s">
        <v>36</v>
      </c>
      <c r="E179" s="100" t="s">
        <v>565</v>
      </c>
      <c r="F179" s="100" t="s">
        <v>854</v>
      </c>
      <c r="G179" s="100" t="s">
        <v>855</v>
      </c>
      <c r="H179" s="100" t="s">
        <v>850</v>
      </c>
      <c r="I179" s="100" t="s">
        <v>856</v>
      </c>
      <c r="J179" s="100" t="s">
        <v>830</v>
      </c>
      <c r="K179" s="100" t="s">
        <v>569</v>
      </c>
      <c r="L179" s="100" t="s">
        <v>570</v>
      </c>
      <c r="M179" s="100" t="s">
        <v>831</v>
      </c>
      <c r="N179" s="100"/>
      <c r="O179" s="112"/>
      <c r="P179" s="101"/>
      <c r="Q179" s="127"/>
      <c r="R179" s="101"/>
      <c r="S179" s="126" t="e">
        <f t="shared" si="20"/>
        <v>#DIV/0!</v>
      </c>
      <c r="T179" s="112"/>
      <c r="U179" s="112"/>
      <c r="V179" s="112"/>
      <c r="W179" s="101"/>
      <c r="X179" s="101"/>
      <c r="Y179" s="101"/>
      <c r="Z179" s="101"/>
      <c r="AA179" s="101"/>
      <c r="AB179" s="101"/>
      <c r="AC179" s="101"/>
      <c r="AD179" s="100"/>
      <c r="AF179" s="134" t="e">
        <f>IF((#REF!+R179+X179)-P179=0,TRUE,FALSE)</f>
        <v>#REF!</v>
      </c>
      <c r="AG179" s="134" t="b">
        <f t="shared" si="24"/>
        <v>1</v>
      </c>
    </row>
    <row r="180" s="74" customFormat="1" ht="31.5" customHeight="1" spans="1:33">
      <c r="A180" s="94">
        <f t="shared" si="26"/>
        <v>177</v>
      </c>
      <c r="B180" s="100" t="s">
        <v>857</v>
      </c>
      <c r="C180" s="100" t="s">
        <v>826</v>
      </c>
      <c r="D180" s="100" t="s">
        <v>36</v>
      </c>
      <c r="E180" s="100" t="s">
        <v>565</v>
      </c>
      <c r="F180" s="100" t="s">
        <v>858</v>
      </c>
      <c r="G180" s="100" t="s">
        <v>859</v>
      </c>
      <c r="H180" s="100" t="s">
        <v>796</v>
      </c>
      <c r="I180" s="100" t="s">
        <v>860</v>
      </c>
      <c r="J180" s="100" t="s">
        <v>830</v>
      </c>
      <c r="K180" s="100" t="s">
        <v>569</v>
      </c>
      <c r="L180" s="100" t="s">
        <v>570</v>
      </c>
      <c r="M180" s="100" t="s">
        <v>831</v>
      </c>
      <c r="N180" s="100"/>
      <c r="O180" s="100"/>
      <c r="P180" s="101"/>
      <c r="Q180" s="127"/>
      <c r="R180" s="101"/>
      <c r="S180" s="126" t="e">
        <f t="shared" si="20"/>
        <v>#DIV/0!</v>
      </c>
      <c r="T180" s="112"/>
      <c r="U180" s="112"/>
      <c r="V180" s="112"/>
      <c r="W180" s="101"/>
      <c r="X180" s="101"/>
      <c r="Y180" s="101"/>
      <c r="Z180" s="101"/>
      <c r="AA180" s="101"/>
      <c r="AB180" s="101"/>
      <c r="AC180" s="101"/>
      <c r="AD180" s="100"/>
      <c r="AF180" s="134" t="e">
        <f>IF((#REF!+R180+X180)-P180=0,TRUE,FALSE)</f>
        <v>#REF!</v>
      </c>
      <c r="AG180" s="134" t="b">
        <f t="shared" si="24"/>
        <v>1</v>
      </c>
    </row>
    <row r="181" s="74" customFormat="1" ht="33.75" customHeight="1" spans="1:33">
      <c r="A181" s="94">
        <f t="shared" si="26"/>
        <v>178</v>
      </c>
      <c r="B181" s="100" t="s">
        <v>861</v>
      </c>
      <c r="C181" s="100" t="s">
        <v>826</v>
      </c>
      <c r="D181" s="100" t="s">
        <v>36</v>
      </c>
      <c r="E181" s="100" t="s">
        <v>565</v>
      </c>
      <c r="F181" s="100" t="s">
        <v>862</v>
      </c>
      <c r="G181" s="100" t="s">
        <v>863</v>
      </c>
      <c r="H181" s="100" t="s">
        <v>796</v>
      </c>
      <c r="I181" s="100" t="s">
        <v>864</v>
      </c>
      <c r="J181" s="100" t="s">
        <v>830</v>
      </c>
      <c r="K181" s="100" t="s">
        <v>569</v>
      </c>
      <c r="L181" s="100" t="s">
        <v>570</v>
      </c>
      <c r="M181" s="100" t="s">
        <v>831</v>
      </c>
      <c r="N181" s="100"/>
      <c r="O181" s="100"/>
      <c r="P181" s="101"/>
      <c r="Q181" s="127"/>
      <c r="R181" s="101"/>
      <c r="S181" s="126" t="e">
        <f t="shared" si="20"/>
        <v>#DIV/0!</v>
      </c>
      <c r="T181" s="112"/>
      <c r="U181" s="112"/>
      <c r="V181" s="112"/>
      <c r="W181" s="101"/>
      <c r="X181" s="101"/>
      <c r="Y181" s="101"/>
      <c r="Z181" s="101"/>
      <c r="AA181" s="101"/>
      <c r="AB181" s="101"/>
      <c r="AC181" s="101"/>
      <c r="AD181" s="100"/>
      <c r="AF181" s="134" t="e">
        <f>IF((#REF!+R181+X181)-P181=0,TRUE,FALSE)</f>
        <v>#REF!</v>
      </c>
      <c r="AG181" s="134" t="b">
        <f t="shared" si="24"/>
        <v>1</v>
      </c>
    </row>
    <row r="182" s="74" customFormat="1" ht="35.25" customHeight="1" spans="1:33">
      <c r="A182" s="94">
        <f t="shared" si="26"/>
        <v>179</v>
      </c>
      <c r="B182" s="100" t="s">
        <v>865</v>
      </c>
      <c r="C182" s="100" t="s">
        <v>826</v>
      </c>
      <c r="D182" s="100" t="s">
        <v>36</v>
      </c>
      <c r="E182" s="100" t="s">
        <v>565</v>
      </c>
      <c r="F182" s="100" t="s">
        <v>866</v>
      </c>
      <c r="G182" s="100" t="s">
        <v>867</v>
      </c>
      <c r="H182" s="100" t="s">
        <v>87</v>
      </c>
      <c r="I182" s="100" t="s">
        <v>868</v>
      </c>
      <c r="J182" s="100" t="s">
        <v>830</v>
      </c>
      <c r="K182" s="100" t="s">
        <v>569</v>
      </c>
      <c r="L182" s="100" t="s">
        <v>570</v>
      </c>
      <c r="M182" s="100" t="s">
        <v>94</v>
      </c>
      <c r="N182" s="100"/>
      <c r="O182" s="100"/>
      <c r="P182" s="101"/>
      <c r="Q182" s="127"/>
      <c r="R182" s="101"/>
      <c r="S182" s="126" t="e">
        <f t="shared" si="20"/>
        <v>#DIV/0!</v>
      </c>
      <c r="T182" s="112"/>
      <c r="U182" s="112"/>
      <c r="V182" s="112"/>
      <c r="W182" s="101"/>
      <c r="X182" s="101"/>
      <c r="Y182" s="101"/>
      <c r="Z182" s="101"/>
      <c r="AA182" s="101"/>
      <c r="AB182" s="101"/>
      <c r="AC182" s="101"/>
      <c r="AD182" s="101"/>
      <c r="AF182" s="134" t="e">
        <f>IF((#REF!+R182+X182)-P182=0,TRUE,FALSE)</f>
        <v>#REF!</v>
      </c>
      <c r="AG182" s="134" t="b">
        <f t="shared" si="24"/>
        <v>1</v>
      </c>
    </row>
    <row r="183" s="74" customFormat="1" ht="112.5" customHeight="1" spans="1:33">
      <c r="A183" s="94">
        <f t="shared" si="26"/>
        <v>180</v>
      </c>
      <c r="B183" s="100" t="s">
        <v>869</v>
      </c>
      <c r="C183" s="100" t="s">
        <v>826</v>
      </c>
      <c r="D183" s="100" t="s">
        <v>36</v>
      </c>
      <c r="E183" s="100" t="s">
        <v>565</v>
      </c>
      <c r="F183" s="100" t="s">
        <v>329</v>
      </c>
      <c r="G183" s="100" t="s">
        <v>870</v>
      </c>
      <c r="H183" s="100" t="s">
        <v>871</v>
      </c>
      <c r="I183" s="100" t="s">
        <v>872</v>
      </c>
      <c r="J183" s="100" t="s">
        <v>830</v>
      </c>
      <c r="K183" s="100" t="s">
        <v>569</v>
      </c>
      <c r="L183" s="100" t="s">
        <v>570</v>
      </c>
      <c r="M183" s="100" t="s">
        <v>316</v>
      </c>
      <c r="N183" s="100"/>
      <c r="O183" s="100"/>
      <c r="P183" s="101"/>
      <c r="Q183" s="127"/>
      <c r="R183" s="101"/>
      <c r="S183" s="126" t="e">
        <f t="shared" si="20"/>
        <v>#DIV/0!</v>
      </c>
      <c r="T183" s="112"/>
      <c r="U183" s="112"/>
      <c r="V183" s="112"/>
      <c r="W183" s="101"/>
      <c r="X183" s="101"/>
      <c r="Y183" s="101"/>
      <c r="Z183" s="101"/>
      <c r="AA183" s="101"/>
      <c r="AB183" s="101"/>
      <c r="AC183" s="101"/>
      <c r="AD183" s="100"/>
      <c r="AF183" s="134" t="e">
        <f>IF((#REF!+R183+X183)-P183=0,TRUE,FALSE)</f>
        <v>#REF!</v>
      </c>
      <c r="AG183" s="134" t="b">
        <f t="shared" si="24"/>
        <v>1</v>
      </c>
    </row>
    <row r="184" s="74" customFormat="1" ht="50.25" customHeight="1" spans="1:33">
      <c r="A184" s="94">
        <f t="shared" si="26"/>
        <v>181</v>
      </c>
      <c r="B184" s="101" t="s">
        <v>873</v>
      </c>
      <c r="C184" s="100" t="s">
        <v>826</v>
      </c>
      <c r="D184" s="101" t="s">
        <v>36</v>
      </c>
      <c r="E184" s="100" t="s">
        <v>565</v>
      </c>
      <c r="F184" s="100" t="s">
        <v>874</v>
      </c>
      <c r="G184" s="101" t="s">
        <v>875</v>
      </c>
      <c r="H184" s="101" t="s">
        <v>876</v>
      </c>
      <c r="I184" s="101" t="s">
        <v>877</v>
      </c>
      <c r="J184" s="100" t="s">
        <v>830</v>
      </c>
      <c r="K184" s="100" t="s">
        <v>569</v>
      </c>
      <c r="L184" s="100" t="s">
        <v>570</v>
      </c>
      <c r="M184" s="101" t="s">
        <v>262</v>
      </c>
      <c r="N184" s="101"/>
      <c r="O184" s="100"/>
      <c r="P184" s="101"/>
      <c r="Q184" s="127"/>
      <c r="R184" s="101"/>
      <c r="S184" s="126" t="e">
        <f t="shared" si="20"/>
        <v>#DIV/0!</v>
      </c>
      <c r="T184" s="112"/>
      <c r="U184" s="112"/>
      <c r="V184" s="112"/>
      <c r="W184" s="101"/>
      <c r="X184" s="101"/>
      <c r="Y184" s="101"/>
      <c r="Z184" s="101"/>
      <c r="AA184" s="101"/>
      <c r="AB184" s="101"/>
      <c r="AC184" s="101"/>
      <c r="AD184" s="101"/>
      <c r="AF184" s="134" t="e">
        <f>IF((#REF!+R184+X184)-P184=0,TRUE,FALSE)</f>
        <v>#REF!</v>
      </c>
      <c r="AG184" s="134" t="b">
        <f t="shared" si="24"/>
        <v>1</v>
      </c>
    </row>
    <row r="185" s="74" customFormat="1" ht="50.25" customHeight="1" spans="1:33">
      <c r="A185" s="94">
        <f t="shared" si="26"/>
        <v>182</v>
      </c>
      <c r="B185" s="101" t="s">
        <v>878</v>
      </c>
      <c r="C185" s="100" t="s">
        <v>826</v>
      </c>
      <c r="D185" s="100" t="s">
        <v>36</v>
      </c>
      <c r="E185" s="100" t="s">
        <v>565</v>
      </c>
      <c r="F185" s="101" t="s">
        <v>879</v>
      </c>
      <c r="G185" s="101" t="s">
        <v>880</v>
      </c>
      <c r="H185" s="101" t="s">
        <v>881</v>
      </c>
      <c r="I185" s="101" t="s">
        <v>882</v>
      </c>
      <c r="J185" s="100" t="s">
        <v>830</v>
      </c>
      <c r="K185" s="100" t="s">
        <v>569</v>
      </c>
      <c r="L185" s="100" t="s">
        <v>570</v>
      </c>
      <c r="M185" s="101" t="s">
        <v>883</v>
      </c>
      <c r="N185" s="101"/>
      <c r="O185" s="100"/>
      <c r="P185" s="101"/>
      <c r="Q185" s="127"/>
      <c r="R185" s="101"/>
      <c r="S185" s="126" t="e">
        <f t="shared" si="20"/>
        <v>#DIV/0!</v>
      </c>
      <c r="T185" s="112"/>
      <c r="U185" s="112"/>
      <c r="V185" s="112"/>
      <c r="W185" s="101"/>
      <c r="X185" s="101"/>
      <c r="Y185" s="101"/>
      <c r="Z185" s="101"/>
      <c r="AA185" s="101"/>
      <c r="AB185" s="101"/>
      <c r="AC185" s="101"/>
      <c r="AD185" s="101"/>
      <c r="AF185" s="134" t="e">
        <f>IF((#REF!+R185+X185)-P185=0,TRUE,FALSE)</f>
        <v>#REF!</v>
      </c>
      <c r="AG185" s="134" t="b">
        <f t="shared" si="24"/>
        <v>1</v>
      </c>
    </row>
    <row r="186" s="74" customFormat="1" ht="50.25" customHeight="1" spans="1:33">
      <c r="A186" s="94">
        <f t="shared" si="26"/>
        <v>183</v>
      </c>
      <c r="B186" s="100" t="s">
        <v>884</v>
      </c>
      <c r="C186" s="100" t="s">
        <v>826</v>
      </c>
      <c r="D186" s="100" t="s">
        <v>36</v>
      </c>
      <c r="E186" s="100" t="s">
        <v>565</v>
      </c>
      <c r="F186" s="100" t="s">
        <v>885</v>
      </c>
      <c r="G186" s="100" t="s">
        <v>886</v>
      </c>
      <c r="H186" s="100" t="s">
        <v>144</v>
      </c>
      <c r="I186" s="100" t="s">
        <v>887</v>
      </c>
      <c r="J186" s="100" t="s">
        <v>830</v>
      </c>
      <c r="K186" s="100" t="s">
        <v>569</v>
      </c>
      <c r="L186" s="100" t="s">
        <v>570</v>
      </c>
      <c r="M186" s="100" t="s">
        <v>729</v>
      </c>
      <c r="N186" s="100"/>
      <c r="O186" s="100"/>
      <c r="P186" s="101"/>
      <c r="Q186" s="127"/>
      <c r="R186" s="101"/>
      <c r="S186" s="126" t="e">
        <f t="shared" si="20"/>
        <v>#DIV/0!</v>
      </c>
      <c r="T186" s="112"/>
      <c r="U186" s="112"/>
      <c r="V186" s="112"/>
      <c r="W186" s="101"/>
      <c r="X186" s="101"/>
      <c r="Y186" s="101"/>
      <c r="Z186" s="101"/>
      <c r="AA186" s="101"/>
      <c r="AB186" s="101"/>
      <c r="AC186" s="101"/>
      <c r="AD186" s="100"/>
      <c r="AF186" s="134" t="e">
        <f>IF((#REF!+R186+X186)-P186=0,TRUE,FALSE)</f>
        <v>#REF!</v>
      </c>
      <c r="AG186" s="134" t="b">
        <f t="shared" si="24"/>
        <v>1</v>
      </c>
    </row>
    <row r="187" s="74" customFormat="1" ht="50.25" customHeight="1" spans="1:33">
      <c r="A187" s="94">
        <f t="shared" si="26"/>
        <v>184</v>
      </c>
      <c r="B187" s="100" t="s">
        <v>888</v>
      </c>
      <c r="C187" s="100" t="s">
        <v>826</v>
      </c>
      <c r="D187" s="100" t="s">
        <v>36</v>
      </c>
      <c r="E187" s="100" t="s">
        <v>565</v>
      </c>
      <c r="F187" s="100" t="s">
        <v>889</v>
      </c>
      <c r="G187" s="100" t="s">
        <v>890</v>
      </c>
      <c r="H187" s="100" t="s">
        <v>87</v>
      </c>
      <c r="I187" s="100" t="s">
        <v>891</v>
      </c>
      <c r="J187" s="100" t="s">
        <v>830</v>
      </c>
      <c r="K187" s="100" t="s">
        <v>569</v>
      </c>
      <c r="L187" s="100" t="s">
        <v>570</v>
      </c>
      <c r="M187" s="100" t="s">
        <v>892</v>
      </c>
      <c r="N187" s="100"/>
      <c r="O187" s="100"/>
      <c r="P187" s="101"/>
      <c r="Q187" s="127"/>
      <c r="R187" s="101"/>
      <c r="S187" s="126" t="e">
        <f t="shared" si="20"/>
        <v>#DIV/0!</v>
      </c>
      <c r="T187" s="112"/>
      <c r="U187" s="112"/>
      <c r="V187" s="112"/>
      <c r="W187" s="101"/>
      <c r="X187" s="101"/>
      <c r="Y187" s="101"/>
      <c r="Z187" s="101"/>
      <c r="AA187" s="101"/>
      <c r="AB187" s="101"/>
      <c r="AC187" s="101"/>
      <c r="AD187" s="100"/>
      <c r="AF187" s="134" t="e">
        <f>IF((#REF!+R187+X187)-P187=0,TRUE,FALSE)</f>
        <v>#REF!</v>
      </c>
      <c r="AG187" s="134" t="b">
        <f t="shared" si="24"/>
        <v>1</v>
      </c>
    </row>
    <row r="188" s="74" customFormat="1" ht="50.25" customHeight="1" spans="1:33">
      <c r="A188" s="94">
        <f t="shared" si="26"/>
        <v>185</v>
      </c>
      <c r="B188" s="101" t="s">
        <v>893</v>
      </c>
      <c r="C188" s="100" t="s">
        <v>826</v>
      </c>
      <c r="D188" s="100" t="s">
        <v>36</v>
      </c>
      <c r="E188" s="100" t="s">
        <v>565</v>
      </c>
      <c r="F188" s="101" t="s">
        <v>113</v>
      </c>
      <c r="G188" s="101" t="s">
        <v>894</v>
      </c>
      <c r="H188" s="101" t="s">
        <v>895</v>
      </c>
      <c r="I188" s="101" t="s">
        <v>896</v>
      </c>
      <c r="J188" s="100" t="s">
        <v>830</v>
      </c>
      <c r="K188" s="100" t="s">
        <v>569</v>
      </c>
      <c r="L188" s="100" t="s">
        <v>570</v>
      </c>
      <c r="M188" s="101" t="s">
        <v>374</v>
      </c>
      <c r="N188" s="101"/>
      <c r="O188" s="100"/>
      <c r="P188" s="101"/>
      <c r="Q188" s="127"/>
      <c r="R188" s="101"/>
      <c r="S188" s="126" t="e">
        <f t="shared" si="20"/>
        <v>#DIV/0!</v>
      </c>
      <c r="T188" s="112"/>
      <c r="U188" s="112"/>
      <c r="V188" s="112"/>
      <c r="W188" s="101"/>
      <c r="X188" s="101"/>
      <c r="Y188" s="101"/>
      <c r="Z188" s="101"/>
      <c r="AA188" s="101"/>
      <c r="AB188" s="101"/>
      <c r="AC188" s="101"/>
      <c r="AD188" s="101"/>
      <c r="AF188" s="134" t="e">
        <f>IF((#REF!+R188+X188)-P188=0,TRUE,FALSE)</f>
        <v>#REF!</v>
      </c>
      <c r="AG188" s="134" t="b">
        <f t="shared" si="24"/>
        <v>1</v>
      </c>
    </row>
    <row r="189" s="74" customFormat="1" ht="50.25" customHeight="1" spans="1:33">
      <c r="A189" s="94">
        <f t="shared" ref="A189:A198" si="27">ROW()-3</f>
        <v>186</v>
      </c>
      <c r="B189" s="101" t="s">
        <v>897</v>
      </c>
      <c r="C189" s="100" t="s">
        <v>826</v>
      </c>
      <c r="D189" s="100" t="s">
        <v>36</v>
      </c>
      <c r="E189" s="100" t="s">
        <v>565</v>
      </c>
      <c r="F189" s="100" t="s">
        <v>238</v>
      </c>
      <c r="G189" s="101" t="s">
        <v>898</v>
      </c>
      <c r="H189" s="101" t="s">
        <v>899</v>
      </c>
      <c r="I189" s="101" t="s">
        <v>900</v>
      </c>
      <c r="J189" s="100" t="s">
        <v>830</v>
      </c>
      <c r="K189" s="100" t="s">
        <v>569</v>
      </c>
      <c r="L189" s="100" t="s">
        <v>570</v>
      </c>
      <c r="M189" s="101" t="s">
        <v>414</v>
      </c>
      <c r="N189" s="101"/>
      <c r="O189" s="112"/>
      <c r="P189" s="101"/>
      <c r="Q189" s="127"/>
      <c r="R189" s="101"/>
      <c r="S189" s="126" t="e">
        <f t="shared" si="20"/>
        <v>#DIV/0!</v>
      </c>
      <c r="T189" s="112"/>
      <c r="U189" s="112"/>
      <c r="V189" s="112"/>
      <c r="W189" s="101"/>
      <c r="X189" s="101"/>
      <c r="Y189" s="101"/>
      <c r="Z189" s="101"/>
      <c r="AA189" s="101"/>
      <c r="AB189" s="101"/>
      <c r="AC189" s="101"/>
      <c r="AD189" s="100"/>
      <c r="AF189" s="134" t="e">
        <f>IF((#REF!+R189+X189)-P189=0,TRUE,FALSE)</f>
        <v>#REF!</v>
      </c>
      <c r="AG189" s="134" t="b">
        <f t="shared" si="24"/>
        <v>1</v>
      </c>
    </row>
    <row r="190" s="74" customFormat="1" ht="61.65" customHeight="1" spans="1:33">
      <c r="A190" s="94">
        <f t="shared" si="27"/>
        <v>187</v>
      </c>
      <c r="B190" s="100" t="s">
        <v>901</v>
      </c>
      <c r="C190" s="100" t="s">
        <v>826</v>
      </c>
      <c r="D190" s="100" t="s">
        <v>36</v>
      </c>
      <c r="E190" s="100" t="s">
        <v>565</v>
      </c>
      <c r="F190" s="100" t="s">
        <v>902</v>
      </c>
      <c r="G190" s="100" t="s">
        <v>903</v>
      </c>
      <c r="H190" s="100" t="s">
        <v>260</v>
      </c>
      <c r="I190" s="100" t="s">
        <v>904</v>
      </c>
      <c r="J190" s="100" t="s">
        <v>830</v>
      </c>
      <c r="K190" s="100" t="s">
        <v>569</v>
      </c>
      <c r="L190" s="100" t="s">
        <v>570</v>
      </c>
      <c r="M190" s="100" t="s">
        <v>905</v>
      </c>
      <c r="N190" s="100"/>
      <c r="O190" s="100"/>
      <c r="P190" s="112"/>
      <c r="Q190" s="111"/>
      <c r="R190" s="112"/>
      <c r="S190" s="126" t="e">
        <f t="shared" si="20"/>
        <v>#DIV/0!</v>
      </c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F190" s="134" t="e">
        <f>IF((#REF!+R190+X190)-P190=0,TRUE,FALSE)</f>
        <v>#REF!</v>
      </c>
      <c r="AG190" s="134" t="b">
        <f t="shared" si="24"/>
        <v>1</v>
      </c>
    </row>
    <row r="191" s="74" customFormat="1" ht="50.25" customHeight="1" spans="1:33">
      <c r="A191" s="94">
        <f t="shared" si="27"/>
        <v>188</v>
      </c>
      <c r="B191" s="101" t="s">
        <v>906</v>
      </c>
      <c r="C191" s="100" t="s">
        <v>826</v>
      </c>
      <c r="D191" s="100" t="s">
        <v>36</v>
      </c>
      <c r="E191" s="100" t="s">
        <v>565</v>
      </c>
      <c r="F191" s="100" t="s">
        <v>907</v>
      </c>
      <c r="G191" s="101" t="s">
        <v>908</v>
      </c>
      <c r="H191" s="101" t="s">
        <v>909</v>
      </c>
      <c r="I191" s="101" t="s">
        <v>910</v>
      </c>
      <c r="J191" s="100" t="s">
        <v>830</v>
      </c>
      <c r="K191" s="100" t="s">
        <v>569</v>
      </c>
      <c r="L191" s="100" t="s">
        <v>570</v>
      </c>
      <c r="M191" s="101" t="s">
        <v>911</v>
      </c>
      <c r="N191" s="101"/>
      <c r="O191" s="112"/>
      <c r="P191" s="112"/>
      <c r="Q191" s="111"/>
      <c r="R191" s="112"/>
      <c r="S191" s="126" t="e">
        <f t="shared" si="20"/>
        <v>#DIV/0!</v>
      </c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F191" s="134" t="e">
        <f>IF((#REF!+R191+X191)-P191=0,TRUE,FALSE)</f>
        <v>#REF!</v>
      </c>
      <c r="AG191" s="134" t="b">
        <f t="shared" si="24"/>
        <v>1</v>
      </c>
    </row>
    <row r="192" s="74" customFormat="1" ht="50.25" customHeight="1" spans="1:33">
      <c r="A192" s="94">
        <f t="shared" si="27"/>
        <v>189</v>
      </c>
      <c r="B192" s="100" t="s">
        <v>912</v>
      </c>
      <c r="C192" s="100" t="s">
        <v>826</v>
      </c>
      <c r="D192" s="100" t="s">
        <v>36</v>
      </c>
      <c r="E192" s="100" t="s">
        <v>565</v>
      </c>
      <c r="F192" s="100" t="s">
        <v>223</v>
      </c>
      <c r="G192" s="100" t="s">
        <v>908</v>
      </c>
      <c r="H192" s="100" t="s">
        <v>800</v>
      </c>
      <c r="I192" s="100" t="s">
        <v>913</v>
      </c>
      <c r="J192" s="100" t="s">
        <v>830</v>
      </c>
      <c r="K192" s="100" t="s">
        <v>569</v>
      </c>
      <c r="L192" s="100" t="s">
        <v>570</v>
      </c>
      <c r="M192" s="100" t="s">
        <v>911</v>
      </c>
      <c r="N192" s="100"/>
      <c r="O192" s="100"/>
      <c r="P192" s="101"/>
      <c r="Q192" s="127"/>
      <c r="R192" s="101"/>
      <c r="S192" s="126" t="e">
        <f t="shared" si="20"/>
        <v>#DIV/0!</v>
      </c>
      <c r="T192" s="112"/>
      <c r="U192" s="112"/>
      <c r="V192" s="112"/>
      <c r="W192" s="101"/>
      <c r="X192" s="101"/>
      <c r="Y192" s="101"/>
      <c r="Z192" s="101"/>
      <c r="AA192" s="101"/>
      <c r="AB192" s="101"/>
      <c r="AC192" s="101"/>
      <c r="AD192" s="100"/>
      <c r="AF192" s="134" t="e">
        <f>IF((#REF!+R192+X192)-P192=0,TRUE,FALSE)</f>
        <v>#REF!</v>
      </c>
      <c r="AG192" s="134" t="b">
        <f t="shared" ref="AG192:AG255" si="28">IF((P192+W192+Y192)-O192=0,TRUE,FALSE)</f>
        <v>1</v>
      </c>
    </row>
    <row r="193" s="74" customFormat="1" ht="50.25" customHeight="1" spans="1:33">
      <c r="A193" s="94">
        <f t="shared" si="27"/>
        <v>190</v>
      </c>
      <c r="B193" s="100" t="s">
        <v>914</v>
      </c>
      <c r="C193" s="100" t="s">
        <v>826</v>
      </c>
      <c r="D193" s="100" t="s">
        <v>36</v>
      </c>
      <c r="E193" s="100" t="s">
        <v>565</v>
      </c>
      <c r="F193" s="100" t="s">
        <v>223</v>
      </c>
      <c r="G193" s="100" t="s">
        <v>915</v>
      </c>
      <c r="H193" s="100" t="s">
        <v>800</v>
      </c>
      <c r="I193" s="100" t="s">
        <v>916</v>
      </c>
      <c r="J193" s="100" t="s">
        <v>830</v>
      </c>
      <c r="K193" s="100" t="s">
        <v>569</v>
      </c>
      <c r="L193" s="100" t="s">
        <v>570</v>
      </c>
      <c r="M193" s="100" t="s">
        <v>141</v>
      </c>
      <c r="N193" s="100"/>
      <c r="O193" s="112"/>
      <c r="P193" s="112"/>
      <c r="Q193" s="111"/>
      <c r="R193" s="112"/>
      <c r="S193" s="126" t="e">
        <f t="shared" si="20"/>
        <v>#DIV/0!</v>
      </c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F193" s="134" t="e">
        <f>IF((#REF!+R193+X193)-P193=0,TRUE,FALSE)</f>
        <v>#REF!</v>
      </c>
      <c r="AG193" s="134" t="b">
        <f t="shared" si="28"/>
        <v>1</v>
      </c>
    </row>
    <row r="194" s="74" customFormat="1" ht="50.25" customHeight="1" spans="1:33">
      <c r="A194" s="94">
        <f t="shared" si="27"/>
        <v>191</v>
      </c>
      <c r="B194" s="100" t="s">
        <v>917</v>
      </c>
      <c r="C194" s="100" t="s">
        <v>826</v>
      </c>
      <c r="D194" s="100" t="s">
        <v>36</v>
      </c>
      <c r="E194" s="100" t="s">
        <v>565</v>
      </c>
      <c r="F194" s="100" t="s">
        <v>223</v>
      </c>
      <c r="G194" s="100" t="s">
        <v>918</v>
      </c>
      <c r="H194" s="100" t="s">
        <v>168</v>
      </c>
      <c r="I194" s="100" t="s">
        <v>919</v>
      </c>
      <c r="J194" s="100" t="s">
        <v>830</v>
      </c>
      <c r="K194" s="100" t="s">
        <v>569</v>
      </c>
      <c r="L194" s="100" t="s">
        <v>570</v>
      </c>
      <c r="M194" s="100" t="s">
        <v>615</v>
      </c>
      <c r="N194" s="100"/>
      <c r="O194" s="100"/>
      <c r="P194" s="101"/>
      <c r="Q194" s="127"/>
      <c r="R194" s="101"/>
      <c r="S194" s="126" t="e">
        <f t="shared" si="20"/>
        <v>#DIV/0!</v>
      </c>
      <c r="T194" s="112"/>
      <c r="U194" s="112"/>
      <c r="V194" s="112"/>
      <c r="W194" s="101"/>
      <c r="X194" s="101"/>
      <c r="Y194" s="101"/>
      <c r="Z194" s="101"/>
      <c r="AA194" s="101"/>
      <c r="AB194" s="101"/>
      <c r="AC194" s="101"/>
      <c r="AD194" s="100"/>
      <c r="AF194" s="134" t="e">
        <f>IF((#REF!+R194+X194)-P194=0,TRUE,FALSE)</f>
        <v>#REF!</v>
      </c>
      <c r="AG194" s="134" t="b">
        <f t="shared" si="28"/>
        <v>1</v>
      </c>
    </row>
    <row r="195" s="74" customFormat="1" ht="50.25" customHeight="1" spans="1:33">
      <c r="A195" s="94">
        <f t="shared" si="27"/>
        <v>192</v>
      </c>
      <c r="B195" s="100" t="s">
        <v>920</v>
      </c>
      <c r="C195" s="100" t="s">
        <v>826</v>
      </c>
      <c r="D195" s="100" t="s">
        <v>36</v>
      </c>
      <c r="E195" s="100" t="s">
        <v>565</v>
      </c>
      <c r="F195" s="100" t="s">
        <v>223</v>
      </c>
      <c r="G195" s="100" t="s">
        <v>918</v>
      </c>
      <c r="H195" s="100" t="s">
        <v>921</v>
      </c>
      <c r="I195" s="100" t="s">
        <v>922</v>
      </c>
      <c r="J195" s="100" t="s">
        <v>830</v>
      </c>
      <c r="K195" s="100" t="s">
        <v>569</v>
      </c>
      <c r="L195" s="100" t="s">
        <v>570</v>
      </c>
      <c r="M195" s="100" t="s">
        <v>923</v>
      </c>
      <c r="N195" s="100"/>
      <c r="O195" s="100"/>
      <c r="P195" s="101"/>
      <c r="Q195" s="127"/>
      <c r="R195" s="101"/>
      <c r="S195" s="126" t="e">
        <f t="shared" si="20"/>
        <v>#DIV/0!</v>
      </c>
      <c r="T195" s="112"/>
      <c r="U195" s="112"/>
      <c r="V195" s="112"/>
      <c r="W195" s="101"/>
      <c r="X195" s="101"/>
      <c r="Y195" s="101"/>
      <c r="Z195" s="101"/>
      <c r="AA195" s="101"/>
      <c r="AB195" s="101"/>
      <c r="AC195" s="101"/>
      <c r="AD195" s="100"/>
      <c r="AF195" s="134" t="e">
        <f>IF((#REF!+R195+X195)-P195=0,TRUE,FALSE)</f>
        <v>#REF!</v>
      </c>
      <c r="AG195" s="134" t="b">
        <f t="shared" si="28"/>
        <v>1</v>
      </c>
    </row>
    <row r="196" s="74" customFormat="1" ht="50.25" customHeight="1" spans="1:33">
      <c r="A196" s="94">
        <f t="shared" si="27"/>
        <v>193</v>
      </c>
      <c r="B196" s="100" t="s">
        <v>924</v>
      </c>
      <c r="C196" s="100" t="s">
        <v>826</v>
      </c>
      <c r="D196" s="100" t="s">
        <v>36</v>
      </c>
      <c r="E196" s="100" t="s">
        <v>565</v>
      </c>
      <c r="F196" s="100" t="s">
        <v>223</v>
      </c>
      <c r="G196" s="100" t="s">
        <v>918</v>
      </c>
      <c r="H196" s="100" t="s">
        <v>925</v>
      </c>
      <c r="I196" s="100" t="s">
        <v>926</v>
      </c>
      <c r="J196" s="100" t="s">
        <v>830</v>
      </c>
      <c r="K196" s="100" t="s">
        <v>569</v>
      </c>
      <c r="L196" s="100" t="s">
        <v>570</v>
      </c>
      <c r="M196" s="100" t="s">
        <v>615</v>
      </c>
      <c r="N196" s="100"/>
      <c r="O196" s="112"/>
      <c r="P196" s="112"/>
      <c r="Q196" s="111"/>
      <c r="R196" s="112"/>
      <c r="S196" s="126" t="e">
        <f t="shared" si="20"/>
        <v>#DIV/0!</v>
      </c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F196" s="134" t="e">
        <f>IF((#REF!+R196+X196)-P196=0,TRUE,FALSE)</f>
        <v>#REF!</v>
      </c>
      <c r="AG196" s="134" t="b">
        <f t="shared" si="28"/>
        <v>1</v>
      </c>
    </row>
    <row r="197" s="74" customFormat="1" ht="50.25" customHeight="1" spans="1:33">
      <c r="A197" s="94">
        <f t="shared" si="27"/>
        <v>194</v>
      </c>
      <c r="B197" s="100" t="s">
        <v>927</v>
      </c>
      <c r="C197" s="100" t="s">
        <v>826</v>
      </c>
      <c r="D197" s="100" t="s">
        <v>36</v>
      </c>
      <c r="E197" s="100" t="s">
        <v>565</v>
      </c>
      <c r="F197" s="100" t="s">
        <v>405</v>
      </c>
      <c r="G197" s="100" t="s">
        <v>928</v>
      </c>
      <c r="H197" s="100" t="s">
        <v>929</v>
      </c>
      <c r="I197" s="100" t="s">
        <v>930</v>
      </c>
      <c r="J197" s="100" t="s">
        <v>830</v>
      </c>
      <c r="K197" s="100" t="s">
        <v>569</v>
      </c>
      <c r="L197" s="100" t="s">
        <v>570</v>
      </c>
      <c r="M197" s="100" t="s">
        <v>931</v>
      </c>
      <c r="N197" s="100"/>
      <c r="O197" s="100"/>
      <c r="P197" s="101"/>
      <c r="Q197" s="127"/>
      <c r="R197" s="101"/>
      <c r="S197" s="126" t="e">
        <f t="shared" si="20"/>
        <v>#DIV/0!</v>
      </c>
      <c r="T197" s="112"/>
      <c r="U197" s="112"/>
      <c r="V197" s="112"/>
      <c r="W197" s="101"/>
      <c r="X197" s="101"/>
      <c r="Y197" s="101"/>
      <c r="Z197" s="101"/>
      <c r="AA197" s="101"/>
      <c r="AB197" s="101"/>
      <c r="AC197" s="101"/>
      <c r="AD197" s="100"/>
      <c r="AF197" s="134" t="e">
        <f>IF((#REF!+R197+X197)-P197=0,TRUE,FALSE)</f>
        <v>#REF!</v>
      </c>
      <c r="AG197" s="134" t="b">
        <f t="shared" si="28"/>
        <v>1</v>
      </c>
    </row>
    <row r="198" s="74" customFormat="1" ht="50.25" customHeight="1" spans="1:33">
      <c r="A198" s="94">
        <f t="shared" si="27"/>
        <v>195</v>
      </c>
      <c r="B198" s="100" t="s">
        <v>932</v>
      </c>
      <c r="C198" s="100" t="s">
        <v>826</v>
      </c>
      <c r="D198" s="100" t="s">
        <v>36</v>
      </c>
      <c r="E198" s="100" t="s">
        <v>565</v>
      </c>
      <c r="F198" s="100" t="s">
        <v>258</v>
      </c>
      <c r="G198" s="100" t="s">
        <v>933</v>
      </c>
      <c r="H198" s="100" t="s">
        <v>934</v>
      </c>
      <c r="I198" s="100" t="s">
        <v>935</v>
      </c>
      <c r="J198" s="100" t="s">
        <v>830</v>
      </c>
      <c r="K198" s="100" t="s">
        <v>569</v>
      </c>
      <c r="L198" s="100" t="s">
        <v>570</v>
      </c>
      <c r="M198" s="102" t="s">
        <v>936</v>
      </c>
      <c r="N198" s="102"/>
      <c r="O198" s="100"/>
      <c r="P198" s="101"/>
      <c r="Q198" s="127"/>
      <c r="R198" s="101"/>
      <c r="S198" s="126" t="e">
        <f t="shared" si="20"/>
        <v>#DIV/0!</v>
      </c>
      <c r="T198" s="112"/>
      <c r="U198" s="112"/>
      <c r="V198" s="112"/>
      <c r="W198" s="101"/>
      <c r="X198" s="101"/>
      <c r="Y198" s="101"/>
      <c r="Z198" s="101"/>
      <c r="AA198" s="101"/>
      <c r="AB198" s="101"/>
      <c r="AC198" s="101"/>
      <c r="AD198" s="100"/>
      <c r="AF198" s="134" t="e">
        <f>IF((#REF!+R198+X198)-P198=0,TRUE,FALSE)</f>
        <v>#REF!</v>
      </c>
      <c r="AG198" s="134" t="b">
        <f t="shared" si="28"/>
        <v>1</v>
      </c>
    </row>
    <row r="199" s="74" customFormat="1" ht="50.25" customHeight="1" spans="1:33">
      <c r="A199" s="94">
        <f t="shared" ref="A199:A208" si="29">ROW()-3</f>
        <v>196</v>
      </c>
      <c r="B199" s="100" t="s">
        <v>937</v>
      </c>
      <c r="C199" s="100" t="s">
        <v>826</v>
      </c>
      <c r="D199" s="100" t="s">
        <v>36</v>
      </c>
      <c r="E199" s="100" t="s">
        <v>565</v>
      </c>
      <c r="F199" s="100" t="s">
        <v>938</v>
      </c>
      <c r="G199" s="100" t="s">
        <v>939</v>
      </c>
      <c r="H199" s="100" t="s">
        <v>940</v>
      </c>
      <c r="I199" s="100" t="s">
        <v>941</v>
      </c>
      <c r="J199" s="100" t="s">
        <v>830</v>
      </c>
      <c r="K199" s="100" t="s">
        <v>569</v>
      </c>
      <c r="L199" s="100" t="s">
        <v>570</v>
      </c>
      <c r="M199" s="100" t="s">
        <v>942</v>
      </c>
      <c r="N199" s="100"/>
      <c r="O199" s="100"/>
      <c r="P199" s="101"/>
      <c r="Q199" s="127"/>
      <c r="R199" s="101"/>
      <c r="S199" s="126" t="e">
        <f t="shared" ref="S199:S262" si="30">R199/Q199</f>
        <v>#DIV/0!</v>
      </c>
      <c r="T199" s="112"/>
      <c r="U199" s="112"/>
      <c r="V199" s="112"/>
      <c r="W199" s="101"/>
      <c r="X199" s="101"/>
      <c r="Y199" s="103"/>
      <c r="Z199" s="103"/>
      <c r="AA199" s="103"/>
      <c r="AB199" s="103"/>
      <c r="AC199" s="103"/>
      <c r="AD199" s="100"/>
      <c r="AF199" s="134" t="e">
        <f>IF((#REF!+R199+X199)-P199=0,TRUE,FALSE)</f>
        <v>#REF!</v>
      </c>
      <c r="AG199" s="134" t="b">
        <f t="shared" si="28"/>
        <v>1</v>
      </c>
    </row>
    <row r="200" s="74" customFormat="1" ht="50.25" customHeight="1" spans="1:33">
      <c r="A200" s="94">
        <f t="shared" si="29"/>
        <v>197</v>
      </c>
      <c r="B200" s="100" t="s">
        <v>943</v>
      </c>
      <c r="C200" s="100" t="s">
        <v>826</v>
      </c>
      <c r="D200" s="100" t="s">
        <v>36</v>
      </c>
      <c r="E200" s="100" t="s">
        <v>565</v>
      </c>
      <c r="F200" s="100" t="s">
        <v>944</v>
      </c>
      <c r="G200" s="100" t="s">
        <v>945</v>
      </c>
      <c r="H200" s="100" t="s">
        <v>946</v>
      </c>
      <c r="I200" s="100" t="s">
        <v>947</v>
      </c>
      <c r="J200" s="100" t="s">
        <v>830</v>
      </c>
      <c r="K200" s="100" t="s">
        <v>569</v>
      </c>
      <c r="L200" s="100" t="s">
        <v>570</v>
      </c>
      <c r="M200" s="100" t="s">
        <v>141</v>
      </c>
      <c r="N200" s="100"/>
      <c r="O200" s="100"/>
      <c r="P200" s="101"/>
      <c r="Q200" s="127"/>
      <c r="R200" s="101"/>
      <c r="S200" s="126" t="e">
        <f t="shared" si="30"/>
        <v>#DIV/0!</v>
      </c>
      <c r="T200" s="112"/>
      <c r="U200" s="112"/>
      <c r="V200" s="112"/>
      <c r="W200" s="101"/>
      <c r="X200" s="101"/>
      <c r="Y200" s="103"/>
      <c r="Z200" s="103"/>
      <c r="AA200" s="103"/>
      <c r="AB200" s="103"/>
      <c r="AC200" s="103"/>
      <c r="AD200" s="100"/>
      <c r="AF200" s="134" t="e">
        <f>IF((#REF!+R200+X200)-P200=0,TRUE,FALSE)</f>
        <v>#REF!</v>
      </c>
      <c r="AG200" s="134" t="b">
        <f t="shared" si="28"/>
        <v>1</v>
      </c>
    </row>
    <row r="201" s="74" customFormat="1" ht="50.25" customHeight="1" spans="1:33">
      <c r="A201" s="94">
        <f t="shared" si="29"/>
        <v>198</v>
      </c>
      <c r="B201" s="100" t="s">
        <v>948</v>
      </c>
      <c r="C201" s="100" t="s">
        <v>826</v>
      </c>
      <c r="D201" s="100" t="s">
        <v>36</v>
      </c>
      <c r="E201" s="100" t="s">
        <v>565</v>
      </c>
      <c r="F201" s="100" t="s">
        <v>329</v>
      </c>
      <c r="G201" s="100" t="s">
        <v>949</v>
      </c>
      <c r="H201" s="100" t="s">
        <v>950</v>
      </c>
      <c r="I201" s="100" t="s">
        <v>951</v>
      </c>
      <c r="J201" s="100" t="s">
        <v>830</v>
      </c>
      <c r="K201" s="100" t="s">
        <v>569</v>
      </c>
      <c r="L201" s="100" t="s">
        <v>570</v>
      </c>
      <c r="M201" s="100" t="s">
        <v>316</v>
      </c>
      <c r="N201" s="100"/>
      <c r="O201" s="112"/>
      <c r="P201" s="112"/>
      <c r="Q201" s="111"/>
      <c r="R201" s="112"/>
      <c r="S201" s="126" t="e">
        <f t="shared" si="30"/>
        <v>#DIV/0!</v>
      </c>
      <c r="T201" s="112"/>
      <c r="U201" s="112"/>
      <c r="V201" s="112"/>
      <c r="W201" s="101"/>
      <c r="X201" s="101"/>
      <c r="Y201" s="101"/>
      <c r="Z201" s="101"/>
      <c r="AA201" s="101"/>
      <c r="AB201" s="101"/>
      <c r="AC201" s="101"/>
      <c r="AD201" s="100"/>
      <c r="AF201" s="134" t="e">
        <f>IF((#REF!+R201+X201)-P201=0,TRUE,FALSE)</f>
        <v>#REF!</v>
      </c>
      <c r="AG201" s="134" t="b">
        <f t="shared" si="28"/>
        <v>1</v>
      </c>
    </row>
    <row r="202" s="74" customFormat="1" ht="50.25" customHeight="1" spans="1:34">
      <c r="A202" s="94">
        <f t="shared" si="29"/>
        <v>199</v>
      </c>
      <c r="B202" s="100" t="s">
        <v>952</v>
      </c>
      <c r="C202" s="100" t="s">
        <v>826</v>
      </c>
      <c r="D202" s="100" t="s">
        <v>36</v>
      </c>
      <c r="E202" s="100" t="s">
        <v>565</v>
      </c>
      <c r="F202" s="100" t="s">
        <v>223</v>
      </c>
      <c r="G202" s="100" t="s">
        <v>953</v>
      </c>
      <c r="H202" s="100" t="s">
        <v>800</v>
      </c>
      <c r="I202" s="100" t="s">
        <v>954</v>
      </c>
      <c r="J202" s="100" t="s">
        <v>830</v>
      </c>
      <c r="K202" s="100" t="s">
        <v>569</v>
      </c>
      <c r="L202" s="100" t="s">
        <v>570</v>
      </c>
      <c r="M202" s="100" t="s">
        <v>615</v>
      </c>
      <c r="N202" s="100"/>
      <c r="O202" s="112"/>
      <c r="P202" s="112"/>
      <c r="Q202" s="111"/>
      <c r="R202" s="112"/>
      <c r="S202" s="126" t="e">
        <f t="shared" si="30"/>
        <v>#DIV/0!</v>
      </c>
      <c r="T202" s="112"/>
      <c r="U202" s="112"/>
      <c r="V202" s="112"/>
      <c r="W202" s="101"/>
      <c r="X202" s="170"/>
      <c r="Y202" s="101"/>
      <c r="Z202" s="101"/>
      <c r="AA202" s="101"/>
      <c r="AB202" s="101"/>
      <c r="AC202" s="101"/>
      <c r="AD202" s="100"/>
      <c r="AF202" s="134" t="e">
        <f>IF((#REF!+R202+X202)-P202=0,TRUE,FALSE)</f>
        <v>#REF!</v>
      </c>
      <c r="AG202" s="134" t="b">
        <f t="shared" si="28"/>
        <v>1</v>
      </c>
      <c r="AH202" s="74">
        <v>7</v>
      </c>
    </row>
    <row r="203" s="74" customFormat="1" ht="50.25" customHeight="1" spans="1:33">
      <c r="A203" s="94">
        <f t="shared" si="29"/>
        <v>200</v>
      </c>
      <c r="B203" s="100" t="s">
        <v>955</v>
      </c>
      <c r="C203" s="100" t="s">
        <v>826</v>
      </c>
      <c r="D203" s="100" t="s">
        <v>36</v>
      </c>
      <c r="E203" s="100" t="s">
        <v>565</v>
      </c>
      <c r="F203" s="100" t="s">
        <v>956</v>
      </c>
      <c r="G203" s="100" t="s">
        <v>957</v>
      </c>
      <c r="H203" s="100" t="s">
        <v>800</v>
      </c>
      <c r="I203" s="100" t="s">
        <v>958</v>
      </c>
      <c r="J203" s="100" t="s">
        <v>830</v>
      </c>
      <c r="K203" s="100" t="s">
        <v>569</v>
      </c>
      <c r="L203" s="100" t="s">
        <v>570</v>
      </c>
      <c r="M203" s="100" t="s">
        <v>615</v>
      </c>
      <c r="N203" s="100"/>
      <c r="O203" s="112"/>
      <c r="P203" s="112"/>
      <c r="Q203" s="111"/>
      <c r="R203" s="112"/>
      <c r="S203" s="126" t="e">
        <f t="shared" si="30"/>
        <v>#DIV/0!</v>
      </c>
      <c r="T203" s="112"/>
      <c r="U203" s="112"/>
      <c r="V203" s="112"/>
      <c r="W203" s="101"/>
      <c r="X203" s="170"/>
      <c r="Y203" s="101"/>
      <c r="Z203" s="101"/>
      <c r="AA203" s="101"/>
      <c r="AB203" s="101"/>
      <c r="AC203" s="101"/>
      <c r="AD203" s="100"/>
      <c r="AF203" s="134" t="e">
        <f>IF((#REF!+R203+X203)-P203=0,TRUE,FALSE)</f>
        <v>#REF!</v>
      </c>
      <c r="AG203" s="134" t="b">
        <f t="shared" si="28"/>
        <v>1</v>
      </c>
    </row>
    <row r="204" s="74" customFormat="1" ht="50.25" customHeight="1" spans="1:34">
      <c r="A204" s="94">
        <f t="shared" si="29"/>
        <v>201</v>
      </c>
      <c r="B204" s="100" t="s">
        <v>959</v>
      </c>
      <c r="C204" s="100" t="s">
        <v>826</v>
      </c>
      <c r="D204" s="100" t="s">
        <v>36</v>
      </c>
      <c r="E204" s="100" t="s">
        <v>565</v>
      </c>
      <c r="F204" s="100" t="s">
        <v>960</v>
      </c>
      <c r="G204" s="100" t="s">
        <v>957</v>
      </c>
      <c r="H204" s="100" t="s">
        <v>168</v>
      </c>
      <c r="I204" s="100" t="s">
        <v>961</v>
      </c>
      <c r="J204" s="100" t="s">
        <v>830</v>
      </c>
      <c r="K204" s="100" t="s">
        <v>569</v>
      </c>
      <c r="L204" s="100" t="s">
        <v>570</v>
      </c>
      <c r="M204" s="100" t="s">
        <v>615</v>
      </c>
      <c r="N204" s="100"/>
      <c r="O204" s="100"/>
      <c r="P204" s="101"/>
      <c r="Q204" s="127"/>
      <c r="R204" s="100"/>
      <c r="S204" s="126" t="e">
        <f t="shared" si="30"/>
        <v>#DIV/0!</v>
      </c>
      <c r="T204" s="112"/>
      <c r="U204" s="112"/>
      <c r="V204" s="112"/>
      <c r="W204" s="101"/>
      <c r="X204" s="170"/>
      <c r="Y204" s="101"/>
      <c r="Z204" s="101"/>
      <c r="AA204" s="101"/>
      <c r="AB204" s="101"/>
      <c r="AC204" s="101"/>
      <c r="AD204" s="100"/>
      <c r="AF204" s="134" t="e">
        <f>IF((#REF!+R204+X204)-P204=0,TRUE,FALSE)</f>
        <v>#REF!</v>
      </c>
      <c r="AG204" s="134" t="b">
        <f t="shared" si="28"/>
        <v>1</v>
      </c>
      <c r="AH204" s="74">
        <v>2</v>
      </c>
    </row>
    <row r="205" s="74" customFormat="1" ht="50.25" customHeight="1" spans="1:34">
      <c r="A205" s="94">
        <f t="shared" si="29"/>
        <v>202</v>
      </c>
      <c r="B205" s="100" t="s">
        <v>962</v>
      </c>
      <c r="C205" s="100" t="s">
        <v>826</v>
      </c>
      <c r="D205" s="100" t="s">
        <v>36</v>
      </c>
      <c r="E205" s="100" t="s">
        <v>565</v>
      </c>
      <c r="F205" s="100" t="s">
        <v>960</v>
      </c>
      <c r="G205" s="100" t="s">
        <v>963</v>
      </c>
      <c r="H205" s="100" t="s">
        <v>964</v>
      </c>
      <c r="I205" s="100" t="s">
        <v>965</v>
      </c>
      <c r="J205" s="100" t="s">
        <v>830</v>
      </c>
      <c r="K205" s="100" t="s">
        <v>569</v>
      </c>
      <c r="L205" s="100" t="s">
        <v>570</v>
      </c>
      <c r="M205" s="100" t="s">
        <v>966</v>
      </c>
      <c r="N205" s="100"/>
      <c r="O205" s="100"/>
      <c r="P205" s="101"/>
      <c r="Q205" s="127"/>
      <c r="R205" s="100"/>
      <c r="S205" s="126" t="e">
        <f t="shared" si="30"/>
        <v>#DIV/0!</v>
      </c>
      <c r="T205" s="112"/>
      <c r="U205" s="112"/>
      <c r="V205" s="112"/>
      <c r="W205" s="101"/>
      <c r="X205" s="170"/>
      <c r="Y205" s="101"/>
      <c r="Z205" s="101"/>
      <c r="AA205" s="101"/>
      <c r="AB205" s="101"/>
      <c r="AC205" s="101"/>
      <c r="AD205" s="100"/>
      <c r="AF205" s="134" t="e">
        <f>IF((#REF!+R205+X205)-P205=0,TRUE,FALSE)</f>
        <v>#REF!</v>
      </c>
      <c r="AG205" s="134" t="b">
        <f t="shared" si="28"/>
        <v>1</v>
      </c>
      <c r="AH205" s="74">
        <v>1</v>
      </c>
    </row>
    <row r="206" s="74" customFormat="1" ht="50.25" customHeight="1" spans="1:34">
      <c r="A206" s="94">
        <f t="shared" si="29"/>
        <v>203</v>
      </c>
      <c r="B206" s="100" t="s">
        <v>967</v>
      </c>
      <c r="C206" s="100" t="s">
        <v>826</v>
      </c>
      <c r="D206" s="100" t="s">
        <v>36</v>
      </c>
      <c r="E206" s="100" t="s">
        <v>565</v>
      </c>
      <c r="F206" s="100" t="s">
        <v>223</v>
      </c>
      <c r="G206" s="100" t="s">
        <v>968</v>
      </c>
      <c r="H206" s="100" t="s">
        <v>587</v>
      </c>
      <c r="I206" s="100" t="s">
        <v>969</v>
      </c>
      <c r="J206" s="100" t="s">
        <v>830</v>
      </c>
      <c r="K206" s="100" t="s">
        <v>569</v>
      </c>
      <c r="L206" s="100" t="s">
        <v>570</v>
      </c>
      <c r="M206" s="100" t="s">
        <v>221</v>
      </c>
      <c r="N206" s="100"/>
      <c r="O206" s="100"/>
      <c r="P206" s="101"/>
      <c r="Q206" s="127"/>
      <c r="R206" s="100"/>
      <c r="S206" s="126" t="e">
        <f t="shared" si="30"/>
        <v>#DIV/0!</v>
      </c>
      <c r="T206" s="112"/>
      <c r="U206" s="112"/>
      <c r="V206" s="112"/>
      <c r="W206" s="101"/>
      <c r="X206" s="170"/>
      <c r="Y206" s="101"/>
      <c r="Z206" s="101"/>
      <c r="AA206" s="101"/>
      <c r="AB206" s="101"/>
      <c r="AC206" s="101"/>
      <c r="AD206" s="100"/>
      <c r="AF206" s="134" t="e">
        <f>IF((#REF!+R206+X206)-P206=0,TRUE,FALSE)</f>
        <v>#REF!</v>
      </c>
      <c r="AG206" s="134" t="b">
        <f t="shared" si="28"/>
        <v>1</v>
      </c>
      <c r="AH206" s="74">
        <v>1</v>
      </c>
    </row>
    <row r="207" s="74" customFormat="1" ht="50.25" customHeight="1" spans="1:33">
      <c r="A207" s="94">
        <f t="shared" si="29"/>
        <v>204</v>
      </c>
      <c r="B207" s="100" t="s">
        <v>970</v>
      </c>
      <c r="C207" s="100" t="s">
        <v>826</v>
      </c>
      <c r="D207" s="100" t="s">
        <v>36</v>
      </c>
      <c r="E207" s="100" t="s">
        <v>565</v>
      </c>
      <c r="F207" s="100" t="s">
        <v>223</v>
      </c>
      <c r="G207" s="100" t="s">
        <v>971</v>
      </c>
      <c r="H207" s="100" t="s">
        <v>695</v>
      </c>
      <c r="I207" s="100" t="s">
        <v>972</v>
      </c>
      <c r="J207" s="100" t="s">
        <v>830</v>
      </c>
      <c r="K207" s="100" t="s">
        <v>569</v>
      </c>
      <c r="L207" s="100" t="s">
        <v>570</v>
      </c>
      <c r="M207" s="100" t="s">
        <v>131</v>
      </c>
      <c r="N207" s="100"/>
      <c r="O207" s="100"/>
      <c r="P207" s="101"/>
      <c r="Q207" s="127"/>
      <c r="R207" s="101"/>
      <c r="S207" s="126" t="e">
        <f t="shared" si="30"/>
        <v>#DIV/0!</v>
      </c>
      <c r="T207" s="112"/>
      <c r="U207" s="112"/>
      <c r="V207" s="112"/>
      <c r="W207" s="101"/>
      <c r="X207" s="101"/>
      <c r="Y207" s="101"/>
      <c r="Z207" s="101"/>
      <c r="AA207" s="101"/>
      <c r="AB207" s="101"/>
      <c r="AC207" s="101"/>
      <c r="AD207" s="100"/>
      <c r="AF207" s="134" t="e">
        <f>IF((#REF!+R207+X207)-P207=0,TRUE,FALSE)</f>
        <v>#REF!</v>
      </c>
      <c r="AG207" s="134" t="b">
        <f t="shared" si="28"/>
        <v>1</v>
      </c>
    </row>
    <row r="208" s="74" customFormat="1" ht="50.25" customHeight="1" spans="1:33">
      <c r="A208" s="94">
        <f t="shared" si="29"/>
        <v>205</v>
      </c>
      <c r="B208" s="100" t="s">
        <v>973</v>
      </c>
      <c r="C208" s="100" t="s">
        <v>826</v>
      </c>
      <c r="D208" s="100" t="s">
        <v>36</v>
      </c>
      <c r="E208" s="100" t="s">
        <v>565</v>
      </c>
      <c r="F208" s="100" t="s">
        <v>47</v>
      </c>
      <c r="G208" s="100" t="s">
        <v>903</v>
      </c>
      <c r="H208" s="100" t="s">
        <v>447</v>
      </c>
      <c r="I208" s="100" t="s">
        <v>974</v>
      </c>
      <c r="J208" s="100" t="s">
        <v>830</v>
      </c>
      <c r="K208" s="100" t="s">
        <v>569</v>
      </c>
      <c r="L208" s="100" t="s">
        <v>570</v>
      </c>
      <c r="M208" s="100" t="s">
        <v>146</v>
      </c>
      <c r="N208" s="100"/>
      <c r="O208" s="100"/>
      <c r="P208" s="101"/>
      <c r="Q208" s="127"/>
      <c r="R208" s="101"/>
      <c r="S208" s="126" t="e">
        <f t="shared" si="30"/>
        <v>#DIV/0!</v>
      </c>
      <c r="T208" s="112"/>
      <c r="U208" s="112"/>
      <c r="V208" s="112"/>
      <c r="W208" s="101"/>
      <c r="X208" s="101"/>
      <c r="Y208" s="101"/>
      <c r="Z208" s="101"/>
      <c r="AA208" s="101"/>
      <c r="AB208" s="101"/>
      <c r="AC208" s="101"/>
      <c r="AD208" s="100"/>
      <c r="AF208" s="134" t="e">
        <f>IF((#REF!+R208+X208)-P208=0,TRUE,FALSE)</f>
        <v>#REF!</v>
      </c>
      <c r="AG208" s="134" t="b">
        <f t="shared" si="28"/>
        <v>1</v>
      </c>
    </row>
    <row r="209" s="74" customFormat="1" ht="50.25" customHeight="1" spans="1:33">
      <c r="A209" s="94">
        <f t="shared" ref="A209:A218" si="31">ROW()-3</f>
        <v>206</v>
      </c>
      <c r="B209" s="100" t="s">
        <v>975</v>
      </c>
      <c r="C209" s="100" t="s">
        <v>826</v>
      </c>
      <c r="D209" s="100" t="s">
        <v>36</v>
      </c>
      <c r="E209" s="100" t="s">
        <v>565</v>
      </c>
      <c r="F209" s="100" t="s">
        <v>960</v>
      </c>
      <c r="G209" s="100" t="s">
        <v>976</v>
      </c>
      <c r="H209" s="100" t="s">
        <v>977</v>
      </c>
      <c r="I209" s="100" t="s">
        <v>978</v>
      </c>
      <c r="J209" s="100" t="s">
        <v>830</v>
      </c>
      <c r="K209" s="100" t="s">
        <v>569</v>
      </c>
      <c r="L209" s="100" t="s">
        <v>570</v>
      </c>
      <c r="M209" s="100" t="s">
        <v>267</v>
      </c>
      <c r="N209" s="100"/>
      <c r="O209" s="100"/>
      <c r="P209" s="101"/>
      <c r="Q209" s="127"/>
      <c r="R209" s="101"/>
      <c r="S209" s="126" t="e">
        <f t="shared" si="30"/>
        <v>#DIV/0!</v>
      </c>
      <c r="T209" s="112"/>
      <c r="U209" s="112"/>
      <c r="V209" s="112"/>
      <c r="W209" s="101"/>
      <c r="X209" s="101"/>
      <c r="Y209" s="101"/>
      <c r="Z209" s="101"/>
      <c r="AA209" s="101"/>
      <c r="AB209" s="101"/>
      <c r="AC209" s="101"/>
      <c r="AD209" s="100"/>
      <c r="AF209" s="134" t="e">
        <f>IF((#REF!+R209+X209)-P209=0,TRUE,FALSE)</f>
        <v>#REF!</v>
      </c>
      <c r="AG209" s="134" t="b">
        <f t="shared" si="28"/>
        <v>1</v>
      </c>
    </row>
    <row r="210" s="74" customFormat="1" ht="37.5" customHeight="1" spans="1:33">
      <c r="A210" s="94">
        <f t="shared" si="31"/>
        <v>207</v>
      </c>
      <c r="B210" s="100" t="s">
        <v>979</v>
      </c>
      <c r="C210" s="100" t="s">
        <v>826</v>
      </c>
      <c r="D210" s="100" t="s">
        <v>36</v>
      </c>
      <c r="E210" s="100" t="s">
        <v>565</v>
      </c>
      <c r="F210" s="100" t="s">
        <v>207</v>
      </c>
      <c r="G210" s="100" t="s">
        <v>980</v>
      </c>
      <c r="H210" s="100" t="s">
        <v>767</v>
      </c>
      <c r="I210" s="100" t="s">
        <v>981</v>
      </c>
      <c r="J210" s="100" t="s">
        <v>830</v>
      </c>
      <c r="K210" s="100" t="s">
        <v>569</v>
      </c>
      <c r="L210" s="100" t="s">
        <v>570</v>
      </c>
      <c r="M210" s="100" t="s">
        <v>80</v>
      </c>
      <c r="N210" s="100"/>
      <c r="O210" s="100"/>
      <c r="P210" s="101"/>
      <c r="Q210" s="127"/>
      <c r="R210" s="101"/>
      <c r="S210" s="126" t="e">
        <f t="shared" si="30"/>
        <v>#DIV/0!</v>
      </c>
      <c r="T210" s="112"/>
      <c r="U210" s="112"/>
      <c r="V210" s="112"/>
      <c r="W210" s="101"/>
      <c r="X210" s="101"/>
      <c r="Y210" s="101"/>
      <c r="Z210" s="101"/>
      <c r="AA210" s="101"/>
      <c r="AB210" s="101"/>
      <c r="AC210" s="101"/>
      <c r="AD210" s="100"/>
      <c r="AF210" s="134" t="e">
        <f>IF((#REF!+R210+X210)-P210=0,TRUE,FALSE)</f>
        <v>#REF!</v>
      </c>
      <c r="AG210" s="134" t="b">
        <f t="shared" si="28"/>
        <v>1</v>
      </c>
    </row>
    <row r="211" s="74" customFormat="1" ht="50.25" customHeight="1" spans="1:33">
      <c r="A211" s="94">
        <f t="shared" si="31"/>
        <v>208</v>
      </c>
      <c r="B211" s="101" t="s">
        <v>982</v>
      </c>
      <c r="C211" s="101" t="s">
        <v>826</v>
      </c>
      <c r="D211" s="101" t="s">
        <v>36</v>
      </c>
      <c r="E211" s="101" t="s">
        <v>565</v>
      </c>
      <c r="F211" s="101" t="s">
        <v>207</v>
      </c>
      <c r="G211" s="101" t="s">
        <v>983</v>
      </c>
      <c r="H211" s="101" t="s">
        <v>984</v>
      </c>
      <c r="I211" s="101" t="s">
        <v>985</v>
      </c>
      <c r="J211" s="100" t="s">
        <v>830</v>
      </c>
      <c r="K211" s="100" t="s">
        <v>569</v>
      </c>
      <c r="L211" s="100" t="s">
        <v>570</v>
      </c>
      <c r="M211" s="101" t="s">
        <v>316</v>
      </c>
      <c r="N211" s="101"/>
      <c r="O211" s="100"/>
      <c r="P211" s="101"/>
      <c r="Q211" s="127"/>
      <c r="R211" s="101"/>
      <c r="S211" s="126" t="e">
        <f t="shared" si="30"/>
        <v>#DIV/0!</v>
      </c>
      <c r="T211" s="112"/>
      <c r="U211" s="112"/>
      <c r="V211" s="112"/>
      <c r="W211" s="101"/>
      <c r="X211" s="101"/>
      <c r="Y211" s="101"/>
      <c r="Z211" s="101"/>
      <c r="AA211" s="101"/>
      <c r="AB211" s="101"/>
      <c r="AC211" s="101"/>
      <c r="AD211" s="101"/>
      <c r="AF211" s="134" t="e">
        <f>IF((#REF!+R211+X211)-P211=0,TRUE,FALSE)</f>
        <v>#REF!</v>
      </c>
      <c r="AG211" s="134" t="b">
        <f t="shared" si="28"/>
        <v>1</v>
      </c>
    </row>
    <row r="212" s="74" customFormat="1" ht="61.9" customHeight="1" spans="1:33">
      <c r="A212" s="94">
        <f t="shared" si="31"/>
        <v>209</v>
      </c>
      <c r="B212" s="100" t="s">
        <v>986</v>
      </c>
      <c r="C212" s="101" t="s">
        <v>826</v>
      </c>
      <c r="D212" s="100" t="s">
        <v>36</v>
      </c>
      <c r="E212" s="101" t="s">
        <v>565</v>
      </c>
      <c r="F212" s="100" t="s">
        <v>329</v>
      </c>
      <c r="G212" s="100" t="s">
        <v>987</v>
      </c>
      <c r="H212" s="100" t="s">
        <v>299</v>
      </c>
      <c r="I212" s="100" t="s">
        <v>988</v>
      </c>
      <c r="J212" s="100" t="s">
        <v>830</v>
      </c>
      <c r="K212" s="100" t="s">
        <v>569</v>
      </c>
      <c r="L212" s="100" t="s">
        <v>570</v>
      </c>
      <c r="M212" s="100" t="s">
        <v>301</v>
      </c>
      <c r="N212" s="100"/>
      <c r="O212" s="100"/>
      <c r="P212" s="101"/>
      <c r="Q212" s="127"/>
      <c r="R212" s="101"/>
      <c r="S212" s="126" t="e">
        <f t="shared" si="30"/>
        <v>#DIV/0!</v>
      </c>
      <c r="T212" s="112"/>
      <c r="U212" s="112"/>
      <c r="V212" s="112"/>
      <c r="W212" s="101"/>
      <c r="X212" s="101"/>
      <c r="Y212" s="101"/>
      <c r="Z212" s="101"/>
      <c r="AA212" s="101"/>
      <c r="AB212" s="101"/>
      <c r="AC212" s="101"/>
      <c r="AD212" s="174"/>
      <c r="AF212" s="134" t="e">
        <f>IF((#REF!+R212+X212)-P212=0,TRUE,FALSE)</f>
        <v>#REF!</v>
      </c>
      <c r="AG212" s="134" t="b">
        <f t="shared" si="28"/>
        <v>1</v>
      </c>
    </row>
    <row r="213" s="77" customFormat="1" ht="55" customHeight="1" spans="1:33">
      <c r="A213" s="94">
        <f t="shared" si="31"/>
        <v>210</v>
      </c>
      <c r="B213" s="143" t="s">
        <v>989</v>
      </c>
      <c r="C213" s="137" t="s">
        <v>826</v>
      </c>
      <c r="D213" s="100" t="s">
        <v>36</v>
      </c>
      <c r="E213" s="137" t="s">
        <v>565</v>
      </c>
      <c r="F213" s="137" t="s">
        <v>223</v>
      </c>
      <c r="G213" s="137" t="s">
        <v>990</v>
      </c>
      <c r="H213" s="101" t="s">
        <v>909</v>
      </c>
      <c r="I213" s="101" t="s">
        <v>910</v>
      </c>
      <c r="J213" s="100" t="s">
        <v>830</v>
      </c>
      <c r="K213" s="100" t="s">
        <v>569</v>
      </c>
      <c r="L213" s="100" t="s">
        <v>570</v>
      </c>
      <c r="M213" s="137" t="s">
        <v>991</v>
      </c>
      <c r="N213" s="137"/>
      <c r="O213" s="100"/>
      <c r="P213" s="101"/>
      <c r="Q213" s="127"/>
      <c r="R213" s="101"/>
      <c r="S213" s="126" t="e">
        <f t="shared" si="30"/>
        <v>#DIV/0!</v>
      </c>
      <c r="T213" s="112"/>
      <c r="U213" s="112"/>
      <c r="V213" s="112"/>
      <c r="W213" s="138"/>
      <c r="X213" s="138"/>
      <c r="Y213" s="138"/>
      <c r="Z213" s="138"/>
      <c r="AA213" s="138"/>
      <c r="AB213" s="138"/>
      <c r="AC213" s="138"/>
      <c r="AD213" s="137"/>
      <c r="AF213" s="134" t="e">
        <f>IF((#REF!+R213+X213)-P213=0,TRUE,FALSE)</f>
        <v>#REF!</v>
      </c>
      <c r="AG213" s="134" t="b">
        <f t="shared" si="28"/>
        <v>1</v>
      </c>
    </row>
    <row r="214" s="77" customFormat="1" ht="55" customHeight="1" spans="1:33">
      <c r="A214" s="94">
        <f t="shared" si="31"/>
        <v>211</v>
      </c>
      <c r="B214" s="143" t="s">
        <v>992</v>
      </c>
      <c r="C214" s="137" t="s">
        <v>826</v>
      </c>
      <c r="D214" s="137" t="s">
        <v>36</v>
      </c>
      <c r="E214" s="137" t="s">
        <v>565</v>
      </c>
      <c r="F214" s="137" t="s">
        <v>207</v>
      </c>
      <c r="G214" s="137" t="s">
        <v>993</v>
      </c>
      <c r="H214" s="137" t="s">
        <v>994</v>
      </c>
      <c r="I214" s="100" t="s">
        <v>995</v>
      </c>
      <c r="J214" s="100" t="s">
        <v>830</v>
      </c>
      <c r="K214" s="100" t="s">
        <v>569</v>
      </c>
      <c r="L214" s="100" t="s">
        <v>570</v>
      </c>
      <c r="M214" s="137" t="s">
        <v>94</v>
      </c>
      <c r="N214" s="137"/>
      <c r="O214" s="137"/>
      <c r="P214" s="137"/>
      <c r="Q214" s="150"/>
      <c r="R214" s="138"/>
      <c r="S214" s="126" t="e">
        <f t="shared" si="30"/>
        <v>#DIV/0!</v>
      </c>
      <c r="T214" s="112"/>
      <c r="U214" s="112"/>
      <c r="V214" s="112"/>
      <c r="W214" s="138"/>
      <c r="X214" s="138"/>
      <c r="Y214" s="138"/>
      <c r="Z214" s="138"/>
      <c r="AA214" s="138"/>
      <c r="AB214" s="138"/>
      <c r="AC214" s="138"/>
      <c r="AD214" s="137"/>
      <c r="AF214" s="134" t="e">
        <f>IF((#REF!+R214+X214)-P214=0,TRUE,FALSE)</f>
        <v>#REF!</v>
      </c>
      <c r="AG214" s="134" t="b">
        <f t="shared" si="28"/>
        <v>1</v>
      </c>
    </row>
    <row r="215" s="77" customFormat="1" customHeight="1" spans="1:33">
      <c r="A215" s="94">
        <f t="shared" si="31"/>
        <v>212</v>
      </c>
      <c r="B215" s="112" t="s">
        <v>996</v>
      </c>
      <c r="C215" s="101" t="s">
        <v>826</v>
      </c>
      <c r="D215" s="101" t="s">
        <v>36</v>
      </c>
      <c r="E215" s="137" t="s">
        <v>565</v>
      </c>
      <c r="F215" s="137" t="s">
        <v>105</v>
      </c>
      <c r="G215" s="137" t="s">
        <v>997</v>
      </c>
      <c r="H215" s="137" t="s">
        <v>751</v>
      </c>
      <c r="I215" s="137" t="s">
        <v>998</v>
      </c>
      <c r="J215" s="100" t="s">
        <v>830</v>
      </c>
      <c r="K215" s="100" t="s">
        <v>569</v>
      </c>
      <c r="L215" s="100" t="s">
        <v>570</v>
      </c>
      <c r="M215" s="137" t="s">
        <v>610</v>
      </c>
      <c r="N215" s="137"/>
      <c r="O215" s="138"/>
      <c r="P215" s="138"/>
      <c r="Q215" s="150"/>
      <c r="R215" s="138"/>
      <c r="S215" s="126" t="e">
        <f t="shared" si="30"/>
        <v>#DIV/0!</v>
      </c>
      <c r="T215" s="112"/>
      <c r="U215" s="112"/>
      <c r="V215" s="112"/>
      <c r="W215" s="138"/>
      <c r="X215" s="138"/>
      <c r="Y215" s="138"/>
      <c r="Z215" s="138"/>
      <c r="AA215" s="138"/>
      <c r="AB215" s="138"/>
      <c r="AC215" s="138"/>
      <c r="AD215" s="137"/>
      <c r="AF215" s="134" t="e">
        <f>IF((#REF!+R215+X215)-P215=0,TRUE,FALSE)</f>
        <v>#REF!</v>
      </c>
      <c r="AG215" s="134" t="b">
        <f t="shared" si="28"/>
        <v>1</v>
      </c>
    </row>
    <row r="216" s="77" customFormat="1" customHeight="1" spans="1:33">
      <c r="A216" s="94">
        <f t="shared" si="31"/>
        <v>213</v>
      </c>
      <c r="B216" s="112" t="s">
        <v>999</v>
      </c>
      <c r="C216" s="101" t="s">
        <v>826</v>
      </c>
      <c r="D216" s="101" t="s">
        <v>36</v>
      </c>
      <c r="E216" s="137" t="s">
        <v>565</v>
      </c>
      <c r="F216" s="137" t="s">
        <v>1000</v>
      </c>
      <c r="G216" s="137" t="s">
        <v>1001</v>
      </c>
      <c r="H216" s="137" t="s">
        <v>299</v>
      </c>
      <c r="I216" s="137" t="s">
        <v>1002</v>
      </c>
      <c r="J216" s="100" t="s">
        <v>830</v>
      </c>
      <c r="K216" s="100" t="s">
        <v>569</v>
      </c>
      <c r="L216" s="100" t="s">
        <v>570</v>
      </c>
      <c r="M216" s="137" t="s">
        <v>267</v>
      </c>
      <c r="N216" s="137"/>
      <c r="O216" s="137"/>
      <c r="P216" s="137"/>
      <c r="Q216" s="150"/>
      <c r="R216" s="138"/>
      <c r="S216" s="126" t="e">
        <f t="shared" si="30"/>
        <v>#DIV/0!</v>
      </c>
      <c r="T216" s="112"/>
      <c r="U216" s="112"/>
      <c r="V216" s="112"/>
      <c r="W216" s="138"/>
      <c r="X216" s="138"/>
      <c r="Y216" s="138"/>
      <c r="Z216" s="138"/>
      <c r="AA216" s="138"/>
      <c r="AB216" s="138"/>
      <c r="AC216" s="138"/>
      <c r="AD216" s="137"/>
      <c r="AF216" s="134" t="e">
        <f>IF((#REF!+R216+X216)-P216=0,TRUE,FALSE)</f>
        <v>#REF!</v>
      </c>
      <c r="AG216" s="134" t="b">
        <f t="shared" si="28"/>
        <v>1</v>
      </c>
    </row>
    <row r="217" s="77" customFormat="1" customHeight="1" spans="1:33">
      <c r="A217" s="94">
        <f t="shared" si="31"/>
        <v>214</v>
      </c>
      <c r="B217" s="112" t="s">
        <v>1003</v>
      </c>
      <c r="C217" s="101" t="s">
        <v>826</v>
      </c>
      <c r="D217" s="101" t="s">
        <v>36</v>
      </c>
      <c r="E217" s="137" t="s">
        <v>565</v>
      </c>
      <c r="F217" s="137" t="s">
        <v>405</v>
      </c>
      <c r="G217" s="137" t="s">
        <v>1004</v>
      </c>
      <c r="H217" s="137" t="s">
        <v>168</v>
      </c>
      <c r="I217" s="137" t="s">
        <v>1005</v>
      </c>
      <c r="J217" s="100" t="s">
        <v>830</v>
      </c>
      <c r="K217" s="100" t="s">
        <v>569</v>
      </c>
      <c r="L217" s="100" t="s">
        <v>570</v>
      </c>
      <c r="M217" s="137" t="s">
        <v>615</v>
      </c>
      <c r="N217" s="137"/>
      <c r="O217" s="137"/>
      <c r="P217" s="138"/>
      <c r="Q217" s="150"/>
      <c r="R217" s="138"/>
      <c r="S217" s="126" t="e">
        <f t="shared" si="30"/>
        <v>#DIV/0!</v>
      </c>
      <c r="T217" s="112"/>
      <c r="U217" s="112"/>
      <c r="V217" s="112"/>
      <c r="W217" s="138"/>
      <c r="X217" s="138"/>
      <c r="Y217" s="138"/>
      <c r="Z217" s="138"/>
      <c r="AA217" s="138"/>
      <c r="AB217" s="138"/>
      <c r="AC217" s="138"/>
      <c r="AD217" s="137"/>
      <c r="AF217" s="134" t="e">
        <f>IF((#REF!+R217+X217)-P217=0,TRUE,FALSE)</f>
        <v>#REF!</v>
      </c>
      <c r="AG217" s="134" t="b">
        <f t="shared" si="28"/>
        <v>1</v>
      </c>
    </row>
    <row r="218" s="77" customFormat="1" customHeight="1" spans="1:33">
      <c r="A218" s="94">
        <f t="shared" si="31"/>
        <v>215</v>
      </c>
      <c r="B218" s="112" t="s">
        <v>1006</v>
      </c>
      <c r="C218" s="101" t="s">
        <v>826</v>
      </c>
      <c r="D218" s="101" t="s">
        <v>36</v>
      </c>
      <c r="E218" s="137" t="s">
        <v>565</v>
      </c>
      <c r="F218" s="137" t="s">
        <v>223</v>
      </c>
      <c r="G218" s="137" t="s">
        <v>828</v>
      </c>
      <c r="H218" s="137" t="s">
        <v>796</v>
      </c>
      <c r="I218" s="137" t="s">
        <v>1007</v>
      </c>
      <c r="J218" s="100" t="s">
        <v>830</v>
      </c>
      <c r="K218" s="100" t="s">
        <v>569</v>
      </c>
      <c r="L218" s="100" t="s">
        <v>570</v>
      </c>
      <c r="M218" s="137" t="s">
        <v>831</v>
      </c>
      <c r="N218" s="137"/>
      <c r="O218" s="137"/>
      <c r="P218" s="137"/>
      <c r="Q218" s="150"/>
      <c r="R218" s="138"/>
      <c r="S218" s="126" t="e">
        <f t="shared" si="30"/>
        <v>#DIV/0!</v>
      </c>
      <c r="T218" s="112"/>
      <c r="U218" s="112"/>
      <c r="V218" s="112"/>
      <c r="W218" s="138"/>
      <c r="X218" s="138"/>
      <c r="Y218" s="138"/>
      <c r="Z218" s="138"/>
      <c r="AA218" s="138"/>
      <c r="AB218" s="138"/>
      <c r="AC218" s="138"/>
      <c r="AD218" s="137"/>
      <c r="AF218" s="134" t="e">
        <f>IF((#REF!+R218+X218)-P218=0,TRUE,FALSE)</f>
        <v>#REF!</v>
      </c>
      <c r="AG218" s="134" t="b">
        <f t="shared" si="28"/>
        <v>1</v>
      </c>
    </row>
    <row r="219" s="77" customFormat="1" customHeight="1" spans="1:33">
      <c r="A219" s="94">
        <f t="shared" ref="A219:A228" si="32">ROW()-3</f>
        <v>216</v>
      </c>
      <c r="B219" s="112" t="s">
        <v>1008</v>
      </c>
      <c r="C219" s="101" t="s">
        <v>826</v>
      </c>
      <c r="D219" s="101" t="s">
        <v>36</v>
      </c>
      <c r="E219" s="137" t="s">
        <v>565</v>
      </c>
      <c r="F219" s="137" t="s">
        <v>405</v>
      </c>
      <c r="G219" s="137" t="s">
        <v>928</v>
      </c>
      <c r="H219" s="137" t="s">
        <v>800</v>
      </c>
      <c r="I219" s="137" t="s">
        <v>1009</v>
      </c>
      <c r="J219" s="100" t="s">
        <v>830</v>
      </c>
      <c r="K219" s="100" t="s">
        <v>569</v>
      </c>
      <c r="L219" s="100" t="s">
        <v>570</v>
      </c>
      <c r="M219" s="137"/>
      <c r="N219" s="137"/>
      <c r="O219" s="137"/>
      <c r="P219" s="137"/>
      <c r="Q219" s="150"/>
      <c r="R219" s="138"/>
      <c r="S219" s="126" t="e">
        <f t="shared" si="30"/>
        <v>#DIV/0!</v>
      </c>
      <c r="T219" s="112"/>
      <c r="U219" s="112"/>
      <c r="V219" s="112"/>
      <c r="W219" s="138"/>
      <c r="X219" s="138"/>
      <c r="Y219" s="138"/>
      <c r="Z219" s="138"/>
      <c r="AA219" s="138"/>
      <c r="AB219" s="138"/>
      <c r="AC219" s="138"/>
      <c r="AD219" s="137"/>
      <c r="AF219" s="134" t="e">
        <f>IF((#REF!+R219+X219)-P219=0,TRUE,FALSE)</f>
        <v>#REF!</v>
      </c>
      <c r="AG219" s="134" t="b">
        <f t="shared" si="28"/>
        <v>1</v>
      </c>
    </row>
    <row r="220" s="77" customFormat="1" customHeight="1" spans="1:33">
      <c r="A220" s="94">
        <f t="shared" si="32"/>
        <v>217</v>
      </c>
      <c r="B220" s="112" t="s">
        <v>1010</v>
      </c>
      <c r="C220" s="101" t="s">
        <v>826</v>
      </c>
      <c r="D220" s="101" t="s">
        <v>36</v>
      </c>
      <c r="E220" s="137" t="s">
        <v>565</v>
      </c>
      <c r="F220" s="137" t="s">
        <v>223</v>
      </c>
      <c r="G220" s="137" t="s">
        <v>1011</v>
      </c>
      <c r="H220" s="137" t="s">
        <v>1012</v>
      </c>
      <c r="I220" s="137" t="s">
        <v>1013</v>
      </c>
      <c r="J220" s="100" t="s">
        <v>830</v>
      </c>
      <c r="K220" s="100" t="s">
        <v>569</v>
      </c>
      <c r="L220" s="100" t="s">
        <v>570</v>
      </c>
      <c r="M220" s="137" t="s">
        <v>190</v>
      </c>
      <c r="N220" s="137"/>
      <c r="O220" s="137"/>
      <c r="P220" s="137"/>
      <c r="Q220" s="150"/>
      <c r="R220" s="137"/>
      <c r="S220" s="126" t="e">
        <f t="shared" si="30"/>
        <v>#DIV/0!</v>
      </c>
      <c r="T220" s="112"/>
      <c r="U220" s="112"/>
      <c r="V220" s="112"/>
      <c r="W220" s="137"/>
      <c r="X220" s="137"/>
      <c r="Y220" s="137"/>
      <c r="Z220" s="137"/>
      <c r="AA220" s="137"/>
      <c r="AB220" s="137"/>
      <c r="AC220" s="137"/>
      <c r="AD220" s="137"/>
      <c r="AF220" s="134" t="e">
        <f>IF((#REF!+R220+X220)-P220=0,TRUE,FALSE)</f>
        <v>#REF!</v>
      </c>
      <c r="AG220" s="134" t="b">
        <f t="shared" si="28"/>
        <v>1</v>
      </c>
    </row>
    <row r="221" s="77" customFormat="1" customHeight="1" spans="1:33">
      <c r="A221" s="94">
        <f t="shared" si="32"/>
        <v>218</v>
      </c>
      <c r="B221" s="112" t="s">
        <v>1014</v>
      </c>
      <c r="C221" s="101" t="s">
        <v>826</v>
      </c>
      <c r="D221" s="101" t="s">
        <v>36</v>
      </c>
      <c r="E221" s="137" t="s">
        <v>565</v>
      </c>
      <c r="F221" s="137" t="s">
        <v>223</v>
      </c>
      <c r="G221" s="137" t="s">
        <v>1011</v>
      </c>
      <c r="H221" s="137" t="s">
        <v>1012</v>
      </c>
      <c r="I221" s="137" t="s">
        <v>1013</v>
      </c>
      <c r="J221" s="100" t="s">
        <v>830</v>
      </c>
      <c r="K221" s="100" t="s">
        <v>569</v>
      </c>
      <c r="L221" s="100" t="s">
        <v>570</v>
      </c>
      <c r="M221" s="137" t="s">
        <v>190</v>
      </c>
      <c r="N221" s="137"/>
      <c r="O221" s="137"/>
      <c r="P221" s="137"/>
      <c r="Q221" s="150"/>
      <c r="R221" s="137"/>
      <c r="S221" s="126" t="e">
        <f t="shared" si="30"/>
        <v>#DIV/0!</v>
      </c>
      <c r="T221" s="112"/>
      <c r="U221" s="112"/>
      <c r="V221" s="112"/>
      <c r="W221" s="137"/>
      <c r="X221" s="137"/>
      <c r="Y221" s="137"/>
      <c r="Z221" s="137"/>
      <c r="AA221" s="137"/>
      <c r="AB221" s="137"/>
      <c r="AC221" s="137"/>
      <c r="AD221" s="137"/>
      <c r="AF221" s="134" t="e">
        <f>IF((#REF!+R221+X221)-P221=0,TRUE,FALSE)</f>
        <v>#REF!</v>
      </c>
      <c r="AG221" s="134" t="b">
        <f t="shared" si="28"/>
        <v>1</v>
      </c>
    </row>
    <row r="222" s="77" customFormat="1" customHeight="1" spans="1:33">
      <c r="A222" s="94">
        <f t="shared" si="32"/>
        <v>219</v>
      </c>
      <c r="B222" s="112" t="s">
        <v>1015</v>
      </c>
      <c r="C222" s="101" t="s">
        <v>826</v>
      </c>
      <c r="D222" s="101" t="s">
        <v>36</v>
      </c>
      <c r="E222" s="137" t="s">
        <v>565</v>
      </c>
      <c r="F222" s="137" t="s">
        <v>329</v>
      </c>
      <c r="G222" s="137" t="s">
        <v>1016</v>
      </c>
      <c r="H222" s="137" t="s">
        <v>1017</v>
      </c>
      <c r="I222" s="137" t="s">
        <v>1018</v>
      </c>
      <c r="J222" s="100" t="s">
        <v>830</v>
      </c>
      <c r="K222" s="100" t="s">
        <v>569</v>
      </c>
      <c r="L222" s="100" t="s">
        <v>570</v>
      </c>
      <c r="M222" s="137" t="s">
        <v>262</v>
      </c>
      <c r="N222" s="137"/>
      <c r="O222" s="137"/>
      <c r="P222" s="137"/>
      <c r="Q222" s="150"/>
      <c r="R222" s="138"/>
      <c r="S222" s="126" t="e">
        <f t="shared" si="30"/>
        <v>#DIV/0!</v>
      </c>
      <c r="T222" s="112"/>
      <c r="U222" s="112"/>
      <c r="V222" s="112"/>
      <c r="W222" s="138"/>
      <c r="X222" s="138"/>
      <c r="Y222" s="138"/>
      <c r="Z222" s="138"/>
      <c r="AA222" s="138"/>
      <c r="AB222" s="138"/>
      <c r="AC222" s="138"/>
      <c r="AD222" s="137"/>
      <c r="AF222" s="134" t="e">
        <f>IF((#REF!+R222+X222)-P222=0,TRUE,FALSE)</f>
        <v>#REF!</v>
      </c>
      <c r="AG222" s="134" t="b">
        <f t="shared" si="28"/>
        <v>1</v>
      </c>
    </row>
    <row r="223" s="77" customFormat="1" customHeight="1" spans="1:34">
      <c r="A223" s="94">
        <f t="shared" si="32"/>
        <v>220</v>
      </c>
      <c r="B223" s="101" t="s">
        <v>1019</v>
      </c>
      <c r="C223" s="101" t="s">
        <v>826</v>
      </c>
      <c r="D223" s="101" t="s">
        <v>36</v>
      </c>
      <c r="E223" s="137" t="s">
        <v>565</v>
      </c>
      <c r="F223" s="101" t="s">
        <v>223</v>
      </c>
      <c r="G223" s="101" t="s">
        <v>1020</v>
      </c>
      <c r="H223" s="101" t="s">
        <v>144</v>
      </c>
      <c r="I223" s="101" t="s">
        <v>1021</v>
      </c>
      <c r="J223" s="100" t="s">
        <v>830</v>
      </c>
      <c r="K223" s="100" t="s">
        <v>569</v>
      </c>
      <c r="L223" s="100" t="s">
        <v>570</v>
      </c>
      <c r="M223" s="101" t="s">
        <v>610</v>
      </c>
      <c r="N223" s="101"/>
      <c r="O223" s="150"/>
      <c r="P223" s="112"/>
      <c r="Q223" s="111"/>
      <c r="R223" s="138"/>
      <c r="S223" s="126" t="e">
        <f t="shared" si="30"/>
        <v>#DIV/0!</v>
      </c>
      <c r="T223" s="112"/>
      <c r="U223" s="112"/>
      <c r="V223" s="112"/>
      <c r="W223" s="138"/>
      <c r="X223" s="138"/>
      <c r="Y223" s="138"/>
      <c r="Z223" s="138"/>
      <c r="AA223" s="138"/>
      <c r="AB223" s="138"/>
      <c r="AC223" s="138"/>
      <c r="AD223" s="138"/>
      <c r="AE223" s="74"/>
      <c r="AF223" s="175" t="e">
        <f>IF((#REF!+R223+X223)-P223=0,TRUE,FALSE)</f>
        <v>#REF!</v>
      </c>
      <c r="AG223" s="175" t="b">
        <f t="shared" si="28"/>
        <v>1</v>
      </c>
      <c r="AH223" s="74"/>
    </row>
    <row r="224" s="70" customFormat="1" ht="55" customHeight="1" spans="1:35">
      <c r="A224" s="94">
        <f t="shared" si="32"/>
        <v>221</v>
      </c>
      <c r="B224" s="166" t="s">
        <v>1022</v>
      </c>
      <c r="C224" s="166" t="s">
        <v>1023</v>
      </c>
      <c r="D224" s="166" t="s">
        <v>36</v>
      </c>
      <c r="E224" s="166" t="s">
        <v>1023</v>
      </c>
      <c r="F224" s="166" t="s">
        <v>207</v>
      </c>
      <c r="G224" s="167" t="s">
        <v>1024</v>
      </c>
      <c r="H224" s="167" t="s">
        <v>1025</v>
      </c>
      <c r="I224" s="166" t="s">
        <v>1026</v>
      </c>
      <c r="J224" s="166" t="s">
        <v>1027</v>
      </c>
      <c r="K224" s="166" t="s">
        <v>1028</v>
      </c>
      <c r="L224" s="166" t="s">
        <v>1029</v>
      </c>
      <c r="M224" s="167" t="s">
        <v>1030</v>
      </c>
      <c r="N224" s="167"/>
      <c r="O224" s="167"/>
      <c r="P224" s="166"/>
      <c r="Q224" s="171"/>
      <c r="R224" s="166"/>
      <c r="S224" s="126" t="e">
        <f t="shared" si="30"/>
        <v>#DIV/0!</v>
      </c>
      <c r="T224" s="112"/>
      <c r="U224" s="112"/>
      <c r="V224" s="112"/>
      <c r="W224" s="138"/>
      <c r="X224" s="138"/>
      <c r="Y224" s="138"/>
      <c r="Z224" s="138"/>
      <c r="AA224" s="138"/>
      <c r="AB224" s="138"/>
      <c r="AC224" s="138"/>
      <c r="AD224" s="138"/>
      <c r="AE224" s="158"/>
      <c r="AF224" s="134" t="e">
        <f>IF((#REF!+R224+X224)-P224=0,TRUE,FALSE)</f>
        <v>#REF!</v>
      </c>
      <c r="AG224" s="134" t="b">
        <f t="shared" si="28"/>
        <v>1</v>
      </c>
      <c r="AH224" s="162"/>
      <c r="AI224" s="163"/>
    </row>
    <row r="225" s="70" customFormat="1" ht="55" customHeight="1" spans="1:35">
      <c r="A225" s="94">
        <f t="shared" si="32"/>
        <v>222</v>
      </c>
      <c r="B225" s="166" t="s">
        <v>1031</v>
      </c>
      <c r="C225" s="166" t="s">
        <v>1023</v>
      </c>
      <c r="D225" s="166" t="s">
        <v>36</v>
      </c>
      <c r="E225" s="166" t="s">
        <v>1023</v>
      </c>
      <c r="F225" s="166" t="s">
        <v>223</v>
      </c>
      <c r="G225" s="167" t="s">
        <v>1032</v>
      </c>
      <c r="H225" s="167" t="s">
        <v>1033</v>
      </c>
      <c r="I225" s="166" t="s">
        <v>1034</v>
      </c>
      <c r="J225" s="166" t="s">
        <v>1027</v>
      </c>
      <c r="K225" s="166" t="s">
        <v>1028</v>
      </c>
      <c r="L225" s="166" t="s">
        <v>1029</v>
      </c>
      <c r="M225" s="167" t="s">
        <v>57</v>
      </c>
      <c r="N225" s="167"/>
      <c r="O225" s="167"/>
      <c r="P225" s="166"/>
      <c r="Q225" s="171"/>
      <c r="R225" s="166"/>
      <c r="S225" s="126" t="e">
        <f t="shared" si="30"/>
        <v>#DIV/0!</v>
      </c>
      <c r="T225" s="112"/>
      <c r="U225" s="112"/>
      <c r="V225" s="112"/>
      <c r="W225" s="138"/>
      <c r="X225" s="138"/>
      <c r="Y225" s="138"/>
      <c r="Z225" s="138"/>
      <c r="AA225" s="138"/>
      <c r="AB225" s="138"/>
      <c r="AC225" s="138"/>
      <c r="AD225" s="138"/>
      <c r="AE225" s="158"/>
      <c r="AF225" s="134" t="e">
        <f>IF((#REF!+R225+X225)-P225=0,TRUE,FALSE)</f>
        <v>#REF!</v>
      </c>
      <c r="AG225" s="134" t="b">
        <f t="shared" si="28"/>
        <v>1</v>
      </c>
      <c r="AH225" s="162"/>
      <c r="AI225" s="163"/>
    </row>
    <row r="226" s="70" customFormat="1" ht="55" customHeight="1" spans="1:35">
      <c r="A226" s="94">
        <f t="shared" si="32"/>
        <v>223</v>
      </c>
      <c r="B226" s="166" t="s">
        <v>1035</v>
      </c>
      <c r="C226" s="166" t="s">
        <v>1023</v>
      </c>
      <c r="D226" s="166" t="s">
        <v>36</v>
      </c>
      <c r="E226" s="166" t="s">
        <v>1023</v>
      </c>
      <c r="F226" s="166" t="s">
        <v>223</v>
      </c>
      <c r="G226" s="167" t="s">
        <v>1036</v>
      </c>
      <c r="H226" s="167" t="s">
        <v>1037</v>
      </c>
      <c r="I226" s="166" t="s">
        <v>1038</v>
      </c>
      <c r="J226" s="166" t="s">
        <v>1027</v>
      </c>
      <c r="K226" s="166" t="s">
        <v>1028</v>
      </c>
      <c r="L226" s="166" t="s">
        <v>1029</v>
      </c>
      <c r="M226" s="167" t="s">
        <v>399</v>
      </c>
      <c r="N226" s="167"/>
      <c r="O226" s="167"/>
      <c r="P226" s="166"/>
      <c r="Q226" s="171"/>
      <c r="R226" s="166"/>
      <c r="S226" s="126" t="e">
        <f t="shared" si="30"/>
        <v>#DIV/0!</v>
      </c>
      <c r="T226" s="112"/>
      <c r="U226" s="112"/>
      <c r="V226" s="112"/>
      <c r="W226" s="138"/>
      <c r="X226" s="138"/>
      <c r="Y226" s="138"/>
      <c r="Z226" s="138"/>
      <c r="AA226" s="138"/>
      <c r="AB226" s="138"/>
      <c r="AC226" s="138"/>
      <c r="AD226" s="138"/>
      <c r="AE226" s="158"/>
      <c r="AF226" s="134" t="e">
        <f>IF((#REF!+R226+X226)-P226=0,TRUE,FALSE)</f>
        <v>#REF!</v>
      </c>
      <c r="AG226" s="134" t="b">
        <f t="shared" si="28"/>
        <v>1</v>
      </c>
      <c r="AH226" s="162"/>
      <c r="AI226" s="163"/>
    </row>
    <row r="227" s="70" customFormat="1" ht="55" customHeight="1" spans="1:35">
      <c r="A227" s="94">
        <f t="shared" si="32"/>
        <v>224</v>
      </c>
      <c r="B227" s="166" t="s">
        <v>1039</v>
      </c>
      <c r="C227" s="166" t="s">
        <v>1023</v>
      </c>
      <c r="D227" s="166" t="s">
        <v>36</v>
      </c>
      <c r="E227" s="166" t="s">
        <v>1023</v>
      </c>
      <c r="F227" s="166" t="s">
        <v>223</v>
      </c>
      <c r="G227" s="167" t="s">
        <v>1032</v>
      </c>
      <c r="H227" s="167" t="s">
        <v>1037</v>
      </c>
      <c r="I227" s="166" t="s">
        <v>1040</v>
      </c>
      <c r="J227" s="166" t="s">
        <v>1027</v>
      </c>
      <c r="K227" s="166" t="s">
        <v>1028</v>
      </c>
      <c r="L227" s="166" t="s">
        <v>1029</v>
      </c>
      <c r="M227" s="167" t="s">
        <v>57</v>
      </c>
      <c r="N227" s="167"/>
      <c r="O227" s="167"/>
      <c r="P227" s="166"/>
      <c r="Q227" s="171"/>
      <c r="R227" s="166"/>
      <c r="S227" s="126" t="e">
        <f t="shared" si="30"/>
        <v>#DIV/0!</v>
      </c>
      <c r="T227" s="112"/>
      <c r="U227" s="112"/>
      <c r="V227" s="112"/>
      <c r="W227" s="138"/>
      <c r="X227" s="138"/>
      <c r="Y227" s="138"/>
      <c r="Z227" s="138"/>
      <c r="AA227" s="138"/>
      <c r="AB227" s="138"/>
      <c r="AC227" s="138"/>
      <c r="AD227" s="138"/>
      <c r="AE227" s="158"/>
      <c r="AF227" s="134" t="e">
        <f>IF((#REF!+R227+X227)-P227=0,TRUE,FALSE)</f>
        <v>#REF!</v>
      </c>
      <c r="AG227" s="134" t="b">
        <f t="shared" si="28"/>
        <v>1</v>
      </c>
      <c r="AH227" s="162"/>
      <c r="AI227" s="163"/>
    </row>
    <row r="228" s="70" customFormat="1" ht="55" customHeight="1" spans="1:35">
      <c r="A228" s="94">
        <f t="shared" si="32"/>
        <v>225</v>
      </c>
      <c r="B228" s="166" t="s">
        <v>1041</v>
      </c>
      <c r="C228" s="166" t="s">
        <v>1023</v>
      </c>
      <c r="D228" s="166" t="s">
        <v>36</v>
      </c>
      <c r="E228" s="166" t="s">
        <v>1023</v>
      </c>
      <c r="F228" s="166" t="s">
        <v>1042</v>
      </c>
      <c r="G228" s="167" t="s">
        <v>1043</v>
      </c>
      <c r="H228" s="167" t="s">
        <v>1044</v>
      </c>
      <c r="I228" s="166" t="s">
        <v>1045</v>
      </c>
      <c r="J228" s="166" t="s">
        <v>1027</v>
      </c>
      <c r="K228" s="166" t="s">
        <v>1028</v>
      </c>
      <c r="L228" s="166" t="s">
        <v>1029</v>
      </c>
      <c r="M228" s="167" t="s">
        <v>267</v>
      </c>
      <c r="N228" s="167"/>
      <c r="O228" s="167"/>
      <c r="P228" s="166"/>
      <c r="Q228" s="171"/>
      <c r="R228" s="166"/>
      <c r="S228" s="126" t="e">
        <f t="shared" si="30"/>
        <v>#DIV/0!</v>
      </c>
      <c r="T228" s="112"/>
      <c r="U228" s="112"/>
      <c r="V228" s="112"/>
      <c r="W228" s="138"/>
      <c r="X228" s="138"/>
      <c r="Y228" s="138"/>
      <c r="Z228" s="138"/>
      <c r="AA228" s="138"/>
      <c r="AB228" s="138"/>
      <c r="AC228" s="138"/>
      <c r="AD228" s="138"/>
      <c r="AE228" s="158"/>
      <c r="AF228" s="134" t="e">
        <f>IF((#REF!+R228+X228)-P228=0,TRUE,FALSE)</f>
        <v>#REF!</v>
      </c>
      <c r="AG228" s="134" t="b">
        <f t="shared" si="28"/>
        <v>1</v>
      </c>
      <c r="AH228" s="162"/>
      <c r="AI228" s="163"/>
    </row>
    <row r="229" s="70" customFormat="1" ht="55" customHeight="1" spans="1:35">
      <c r="A229" s="94">
        <f t="shared" ref="A229:A238" si="33">ROW()-3</f>
        <v>226</v>
      </c>
      <c r="B229" s="166" t="s">
        <v>1046</v>
      </c>
      <c r="C229" s="166" t="s">
        <v>1023</v>
      </c>
      <c r="D229" s="166" t="s">
        <v>36</v>
      </c>
      <c r="E229" s="166" t="s">
        <v>1023</v>
      </c>
      <c r="F229" s="166" t="s">
        <v>258</v>
      </c>
      <c r="G229" s="167" t="s">
        <v>1047</v>
      </c>
      <c r="H229" s="167" t="s">
        <v>715</v>
      </c>
      <c r="I229" s="166" t="s">
        <v>1048</v>
      </c>
      <c r="J229" s="166" t="s">
        <v>1027</v>
      </c>
      <c r="K229" s="166" t="s">
        <v>1028</v>
      </c>
      <c r="L229" s="166" t="s">
        <v>1029</v>
      </c>
      <c r="M229" s="167" t="s">
        <v>717</v>
      </c>
      <c r="N229" s="167"/>
      <c r="O229" s="167"/>
      <c r="P229" s="166"/>
      <c r="Q229" s="171"/>
      <c r="R229" s="166"/>
      <c r="S229" s="126" t="e">
        <f t="shared" si="30"/>
        <v>#DIV/0!</v>
      </c>
      <c r="T229" s="112"/>
      <c r="U229" s="112"/>
      <c r="V229" s="112"/>
      <c r="W229" s="138"/>
      <c r="X229" s="138"/>
      <c r="Y229" s="138"/>
      <c r="Z229" s="138"/>
      <c r="AA229" s="138"/>
      <c r="AB229" s="138"/>
      <c r="AC229" s="138"/>
      <c r="AD229" s="138"/>
      <c r="AE229" s="158"/>
      <c r="AF229" s="134" t="e">
        <f>IF((#REF!+R229+X229)-P229=0,TRUE,FALSE)</f>
        <v>#REF!</v>
      </c>
      <c r="AG229" s="134" t="b">
        <f t="shared" si="28"/>
        <v>1</v>
      </c>
      <c r="AH229" s="162"/>
      <c r="AI229" s="163"/>
    </row>
    <row r="230" s="70" customFormat="1" ht="55" customHeight="1" spans="1:35">
      <c r="A230" s="94">
        <f t="shared" si="33"/>
        <v>227</v>
      </c>
      <c r="B230" s="166" t="s">
        <v>1049</v>
      </c>
      <c r="C230" s="166" t="s">
        <v>1023</v>
      </c>
      <c r="D230" s="166" t="s">
        <v>36</v>
      </c>
      <c r="E230" s="166" t="s">
        <v>1023</v>
      </c>
      <c r="F230" s="166" t="s">
        <v>192</v>
      </c>
      <c r="G230" s="167" t="s">
        <v>1050</v>
      </c>
      <c r="H230" s="167" t="s">
        <v>1051</v>
      </c>
      <c r="I230" s="166" t="s">
        <v>1052</v>
      </c>
      <c r="J230" s="166" t="s">
        <v>1027</v>
      </c>
      <c r="K230" s="166" t="s">
        <v>1028</v>
      </c>
      <c r="L230" s="166" t="s">
        <v>1029</v>
      </c>
      <c r="M230" s="167" t="s">
        <v>892</v>
      </c>
      <c r="N230" s="167"/>
      <c r="O230" s="167"/>
      <c r="P230" s="166"/>
      <c r="Q230" s="171"/>
      <c r="R230" s="166"/>
      <c r="S230" s="126" t="e">
        <f t="shared" si="30"/>
        <v>#DIV/0!</v>
      </c>
      <c r="T230" s="112"/>
      <c r="U230" s="112"/>
      <c r="V230" s="112"/>
      <c r="W230" s="138"/>
      <c r="X230" s="138"/>
      <c r="Y230" s="138"/>
      <c r="Z230" s="138"/>
      <c r="AA230" s="138"/>
      <c r="AB230" s="138"/>
      <c r="AC230" s="138"/>
      <c r="AD230" s="138"/>
      <c r="AE230" s="158"/>
      <c r="AF230" s="134" t="e">
        <f>IF((#REF!+R230+X230)-P230=0,TRUE,FALSE)</f>
        <v>#REF!</v>
      </c>
      <c r="AG230" s="134" t="b">
        <f t="shared" si="28"/>
        <v>1</v>
      </c>
      <c r="AH230" s="162"/>
      <c r="AI230" s="163"/>
    </row>
    <row r="231" s="70" customFormat="1" ht="55" customHeight="1" spans="1:35">
      <c r="A231" s="94">
        <f t="shared" si="33"/>
        <v>228</v>
      </c>
      <c r="B231" s="166" t="s">
        <v>1053</v>
      </c>
      <c r="C231" s="166" t="s">
        <v>1023</v>
      </c>
      <c r="D231" s="166" t="s">
        <v>36</v>
      </c>
      <c r="E231" s="166" t="s">
        <v>1023</v>
      </c>
      <c r="F231" s="166" t="s">
        <v>602</v>
      </c>
      <c r="G231" s="167" t="s">
        <v>1054</v>
      </c>
      <c r="H231" s="167" t="s">
        <v>87</v>
      </c>
      <c r="I231" s="166" t="s">
        <v>1055</v>
      </c>
      <c r="J231" s="166" t="s">
        <v>1027</v>
      </c>
      <c r="K231" s="166" t="s">
        <v>1028</v>
      </c>
      <c r="L231" s="166" t="s">
        <v>1029</v>
      </c>
      <c r="M231" s="167" t="s">
        <v>353</v>
      </c>
      <c r="N231" s="167"/>
      <c r="O231" s="167"/>
      <c r="P231" s="166"/>
      <c r="Q231" s="171"/>
      <c r="R231" s="166"/>
      <c r="S231" s="126" t="e">
        <f t="shared" si="30"/>
        <v>#DIV/0!</v>
      </c>
      <c r="T231" s="112"/>
      <c r="U231" s="112"/>
      <c r="V231" s="112"/>
      <c r="W231" s="138"/>
      <c r="X231" s="138"/>
      <c r="Y231" s="138"/>
      <c r="Z231" s="138"/>
      <c r="AA231" s="138"/>
      <c r="AB231" s="138"/>
      <c r="AC231" s="138"/>
      <c r="AD231" s="138"/>
      <c r="AE231" s="158"/>
      <c r="AF231" s="134" t="e">
        <f>IF((#REF!+R231+X231)-P231=0,TRUE,FALSE)</f>
        <v>#REF!</v>
      </c>
      <c r="AG231" s="134" t="b">
        <f t="shared" si="28"/>
        <v>1</v>
      </c>
      <c r="AH231" s="162"/>
      <c r="AI231" s="163"/>
    </row>
    <row r="232" s="70" customFormat="1" ht="55" customHeight="1" spans="1:35">
      <c r="A232" s="94">
        <f t="shared" si="33"/>
        <v>229</v>
      </c>
      <c r="B232" s="166" t="s">
        <v>1056</v>
      </c>
      <c r="C232" s="166" t="s">
        <v>1023</v>
      </c>
      <c r="D232" s="166" t="s">
        <v>36</v>
      </c>
      <c r="E232" s="166" t="s">
        <v>1023</v>
      </c>
      <c r="F232" s="166" t="s">
        <v>602</v>
      </c>
      <c r="G232" s="167" t="s">
        <v>1057</v>
      </c>
      <c r="H232" s="167" t="s">
        <v>1058</v>
      </c>
      <c r="I232" s="166" t="s">
        <v>1059</v>
      </c>
      <c r="J232" s="166" t="s">
        <v>1027</v>
      </c>
      <c r="K232" s="166" t="s">
        <v>1028</v>
      </c>
      <c r="L232" s="166" t="s">
        <v>1029</v>
      </c>
      <c r="M232" s="167" t="s">
        <v>1060</v>
      </c>
      <c r="N232" s="167"/>
      <c r="O232" s="167"/>
      <c r="P232" s="166"/>
      <c r="Q232" s="171"/>
      <c r="R232" s="166"/>
      <c r="S232" s="126" t="e">
        <f t="shared" si="30"/>
        <v>#DIV/0!</v>
      </c>
      <c r="T232" s="112"/>
      <c r="U232" s="112"/>
      <c r="V232" s="112"/>
      <c r="W232" s="138"/>
      <c r="X232" s="138"/>
      <c r="Y232" s="138"/>
      <c r="Z232" s="138"/>
      <c r="AA232" s="138"/>
      <c r="AB232" s="138"/>
      <c r="AC232" s="138"/>
      <c r="AD232" s="138"/>
      <c r="AE232" s="158"/>
      <c r="AF232" s="134" t="e">
        <f>IF((#REF!+R232+X232)-P232=0,TRUE,FALSE)</f>
        <v>#REF!</v>
      </c>
      <c r="AG232" s="134" t="b">
        <f t="shared" si="28"/>
        <v>1</v>
      </c>
      <c r="AH232" s="162"/>
      <c r="AI232" s="163"/>
    </row>
    <row r="233" s="70" customFormat="1" ht="55" customHeight="1" spans="1:35">
      <c r="A233" s="94">
        <f t="shared" si="33"/>
        <v>230</v>
      </c>
      <c r="B233" s="166" t="s">
        <v>1061</v>
      </c>
      <c r="C233" s="166" t="s">
        <v>1023</v>
      </c>
      <c r="D233" s="166" t="s">
        <v>36</v>
      </c>
      <c r="E233" s="166" t="s">
        <v>1023</v>
      </c>
      <c r="F233" s="166" t="s">
        <v>329</v>
      </c>
      <c r="G233" s="167" t="s">
        <v>1062</v>
      </c>
      <c r="H233" s="167" t="s">
        <v>1063</v>
      </c>
      <c r="I233" s="166" t="s">
        <v>1064</v>
      </c>
      <c r="J233" s="166" t="s">
        <v>1027</v>
      </c>
      <c r="K233" s="166" t="s">
        <v>1028</v>
      </c>
      <c r="L233" s="166" t="s">
        <v>1029</v>
      </c>
      <c r="M233" s="167" t="s">
        <v>1065</v>
      </c>
      <c r="N233" s="167"/>
      <c r="O233" s="167"/>
      <c r="P233" s="166"/>
      <c r="Q233" s="171"/>
      <c r="R233" s="166"/>
      <c r="S233" s="126" t="e">
        <f t="shared" si="30"/>
        <v>#DIV/0!</v>
      </c>
      <c r="T233" s="112"/>
      <c r="U233" s="112"/>
      <c r="V233" s="112"/>
      <c r="W233" s="138"/>
      <c r="X233" s="138"/>
      <c r="Y233" s="138"/>
      <c r="Z233" s="138"/>
      <c r="AA233" s="138"/>
      <c r="AB233" s="138"/>
      <c r="AC233" s="138"/>
      <c r="AD233" s="138"/>
      <c r="AE233" s="158"/>
      <c r="AF233" s="134" t="e">
        <f>IF((#REF!+R233+X233)-P233=0,TRUE,FALSE)</f>
        <v>#REF!</v>
      </c>
      <c r="AG233" s="134" t="b">
        <f t="shared" si="28"/>
        <v>1</v>
      </c>
      <c r="AH233" s="162"/>
      <c r="AI233" s="163"/>
    </row>
    <row r="234" s="70" customFormat="1" ht="55" customHeight="1" spans="1:35">
      <c r="A234" s="94">
        <f t="shared" si="33"/>
        <v>231</v>
      </c>
      <c r="B234" s="166" t="s">
        <v>1066</v>
      </c>
      <c r="C234" s="166" t="s">
        <v>1023</v>
      </c>
      <c r="D234" s="166" t="s">
        <v>36</v>
      </c>
      <c r="E234" s="166" t="s">
        <v>1023</v>
      </c>
      <c r="F234" s="166" t="s">
        <v>854</v>
      </c>
      <c r="G234" s="167" t="s">
        <v>1067</v>
      </c>
      <c r="H234" s="167" t="s">
        <v>1068</v>
      </c>
      <c r="I234" s="166" t="s">
        <v>1069</v>
      </c>
      <c r="J234" s="166" t="s">
        <v>1027</v>
      </c>
      <c r="K234" s="166" t="s">
        <v>1028</v>
      </c>
      <c r="L234" s="166" t="s">
        <v>1029</v>
      </c>
      <c r="M234" s="167" t="s">
        <v>1070</v>
      </c>
      <c r="N234" s="167"/>
      <c r="O234" s="167"/>
      <c r="P234" s="166"/>
      <c r="Q234" s="171"/>
      <c r="R234" s="166"/>
      <c r="S234" s="126" t="e">
        <f t="shared" si="30"/>
        <v>#DIV/0!</v>
      </c>
      <c r="T234" s="112"/>
      <c r="U234" s="112"/>
      <c r="V234" s="112"/>
      <c r="W234" s="138"/>
      <c r="X234" s="138"/>
      <c r="Y234" s="138"/>
      <c r="Z234" s="138"/>
      <c r="AA234" s="138"/>
      <c r="AB234" s="138"/>
      <c r="AC234" s="138"/>
      <c r="AD234" s="138"/>
      <c r="AE234" s="158"/>
      <c r="AF234" s="134" t="e">
        <f>IF((#REF!+R234+X234)-P234=0,TRUE,FALSE)</f>
        <v>#REF!</v>
      </c>
      <c r="AG234" s="134" t="b">
        <f t="shared" si="28"/>
        <v>1</v>
      </c>
      <c r="AH234" s="162"/>
      <c r="AI234" s="163"/>
    </row>
    <row r="235" s="70" customFormat="1" ht="55" customHeight="1" spans="1:35">
      <c r="A235" s="94">
        <f t="shared" si="33"/>
        <v>232</v>
      </c>
      <c r="B235" s="166" t="s">
        <v>1071</v>
      </c>
      <c r="C235" s="166" t="s">
        <v>1023</v>
      </c>
      <c r="D235" s="166" t="s">
        <v>36</v>
      </c>
      <c r="E235" s="166" t="s">
        <v>1023</v>
      </c>
      <c r="F235" s="166" t="s">
        <v>602</v>
      </c>
      <c r="G235" s="167" t="s">
        <v>1072</v>
      </c>
      <c r="H235" s="167" t="s">
        <v>1073</v>
      </c>
      <c r="I235" s="166" t="s">
        <v>1074</v>
      </c>
      <c r="J235" s="166" t="s">
        <v>1027</v>
      </c>
      <c r="K235" s="166" t="s">
        <v>1028</v>
      </c>
      <c r="L235" s="166" t="s">
        <v>1029</v>
      </c>
      <c r="M235" s="167" t="s">
        <v>610</v>
      </c>
      <c r="N235" s="167"/>
      <c r="O235" s="167"/>
      <c r="P235" s="166"/>
      <c r="Q235" s="171"/>
      <c r="R235" s="166"/>
      <c r="S235" s="126" t="e">
        <f t="shared" si="30"/>
        <v>#DIV/0!</v>
      </c>
      <c r="T235" s="112"/>
      <c r="U235" s="112"/>
      <c r="V235" s="112"/>
      <c r="W235" s="138"/>
      <c r="X235" s="138"/>
      <c r="Y235" s="138"/>
      <c r="Z235" s="138"/>
      <c r="AA235" s="138"/>
      <c r="AB235" s="138"/>
      <c r="AC235" s="138"/>
      <c r="AD235" s="138"/>
      <c r="AE235" s="158"/>
      <c r="AF235" s="134" t="e">
        <f>IF((#REF!+R235+X235)-P235=0,TRUE,FALSE)</f>
        <v>#REF!</v>
      </c>
      <c r="AG235" s="134" t="b">
        <f t="shared" si="28"/>
        <v>1</v>
      </c>
      <c r="AH235" s="162"/>
      <c r="AI235" s="163"/>
    </row>
    <row r="236" s="70" customFormat="1" ht="55" customHeight="1" spans="1:35">
      <c r="A236" s="94">
        <f t="shared" si="33"/>
        <v>233</v>
      </c>
      <c r="B236" s="166" t="s">
        <v>1075</v>
      </c>
      <c r="C236" s="166" t="s">
        <v>1023</v>
      </c>
      <c r="D236" s="166" t="s">
        <v>36</v>
      </c>
      <c r="E236" s="166" t="s">
        <v>1023</v>
      </c>
      <c r="F236" s="166" t="s">
        <v>1076</v>
      </c>
      <c r="G236" s="167" t="s">
        <v>1077</v>
      </c>
      <c r="H236" s="167" t="s">
        <v>1078</v>
      </c>
      <c r="I236" s="166" t="s">
        <v>1079</v>
      </c>
      <c r="J236" s="166" t="s">
        <v>1027</v>
      </c>
      <c r="K236" s="166" t="s">
        <v>1028</v>
      </c>
      <c r="L236" s="166" t="s">
        <v>1029</v>
      </c>
      <c r="M236" s="167" t="s">
        <v>1080</v>
      </c>
      <c r="N236" s="167"/>
      <c r="O236" s="167"/>
      <c r="P236" s="166"/>
      <c r="Q236" s="171"/>
      <c r="R236" s="166"/>
      <c r="S236" s="126" t="e">
        <f t="shared" si="30"/>
        <v>#DIV/0!</v>
      </c>
      <c r="T236" s="112"/>
      <c r="U236" s="112"/>
      <c r="V236" s="112"/>
      <c r="W236" s="138"/>
      <c r="X236" s="138"/>
      <c r="Y236" s="138"/>
      <c r="Z236" s="138"/>
      <c r="AA236" s="138"/>
      <c r="AB236" s="138"/>
      <c r="AC236" s="138"/>
      <c r="AD236" s="138"/>
      <c r="AE236" s="158"/>
      <c r="AF236" s="134" t="e">
        <f>IF((#REF!+R236+X236)-P236=0,TRUE,FALSE)</f>
        <v>#REF!</v>
      </c>
      <c r="AG236" s="134" t="b">
        <f t="shared" si="28"/>
        <v>1</v>
      </c>
      <c r="AH236" s="162"/>
      <c r="AI236" s="163"/>
    </row>
    <row r="237" s="70" customFormat="1" ht="55" customHeight="1" spans="1:35">
      <c r="A237" s="94">
        <f t="shared" si="33"/>
        <v>234</v>
      </c>
      <c r="B237" s="166" t="s">
        <v>1081</v>
      </c>
      <c r="C237" s="166" t="s">
        <v>1023</v>
      </c>
      <c r="D237" s="166" t="s">
        <v>36</v>
      </c>
      <c r="E237" s="166" t="s">
        <v>1023</v>
      </c>
      <c r="F237" s="166" t="s">
        <v>1076</v>
      </c>
      <c r="G237" s="167" t="s">
        <v>1082</v>
      </c>
      <c r="H237" s="167" t="s">
        <v>1083</v>
      </c>
      <c r="I237" s="166" t="s">
        <v>1084</v>
      </c>
      <c r="J237" s="166" t="s">
        <v>1027</v>
      </c>
      <c r="K237" s="166" t="s">
        <v>1028</v>
      </c>
      <c r="L237" s="166" t="s">
        <v>1029</v>
      </c>
      <c r="M237" s="167" t="s">
        <v>1085</v>
      </c>
      <c r="N237" s="167"/>
      <c r="O237" s="167"/>
      <c r="P237" s="166"/>
      <c r="Q237" s="171"/>
      <c r="R237" s="166"/>
      <c r="S237" s="126" t="e">
        <f t="shared" si="30"/>
        <v>#DIV/0!</v>
      </c>
      <c r="T237" s="112"/>
      <c r="U237" s="112"/>
      <c r="V237" s="112"/>
      <c r="W237" s="138"/>
      <c r="X237" s="138"/>
      <c r="Y237" s="138"/>
      <c r="Z237" s="138"/>
      <c r="AA237" s="138"/>
      <c r="AB237" s="138"/>
      <c r="AC237" s="138"/>
      <c r="AD237" s="138"/>
      <c r="AE237" s="158"/>
      <c r="AF237" s="134" t="e">
        <f>IF((#REF!+R237+X237)-P237=0,TRUE,FALSE)</f>
        <v>#REF!</v>
      </c>
      <c r="AG237" s="134" t="b">
        <f t="shared" si="28"/>
        <v>1</v>
      </c>
      <c r="AH237" s="162"/>
      <c r="AI237" s="163"/>
    </row>
    <row r="238" s="70" customFormat="1" ht="55" customHeight="1" spans="1:35">
      <c r="A238" s="94">
        <f t="shared" si="33"/>
        <v>235</v>
      </c>
      <c r="B238" s="166" t="s">
        <v>1086</v>
      </c>
      <c r="C238" s="166" t="s">
        <v>1023</v>
      </c>
      <c r="D238" s="166" t="s">
        <v>36</v>
      </c>
      <c r="E238" s="166" t="s">
        <v>1023</v>
      </c>
      <c r="F238" s="166" t="s">
        <v>1087</v>
      </c>
      <c r="G238" s="167" t="s">
        <v>1088</v>
      </c>
      <c r="H238" s="167" t="s">
        <v>587</v>
      </c>
      <c r="I238" s="166" t="s">
        <v>1089</v>
      </c>
      <c r="J238" s="166" t="s">
        <v>1027</v>
      </c>
      <c r="K238" s="166" t="s">
        <v>1028</v>
      </c>
      <c r="L238" s="166" t="s">
        <v>1029</v>
      </c>
      <c r="M238" s="167" t="s">
        <v>610</v>
      </c>
      <c r="N238" s="167"/>
      <c r="O238" s="167"/>
      <c r="P238" s="166"/>
      <c r="Q238" s="171"/>
      <c r="R238" s="166"/>
      <c r="S238" s="126" t="e">
        <f t="shared" si="30"/>
        <v>#DIV/0!</v>
      </c>
      <c r="T238" s="112"/>
      <c r="U238" s="112"/>
      <c r="V238" s="112"/>
      <c r="W238" s="138"/>
      <c r="X238" s="138"/>
      <c r="Y238" s="138"/>
      <c r="Z238" s="138"/>
      <c r="AA238" s="138"/>
      <c r="AB238" s="138"/>
      <c r="AC238" s="138"/>
      <c r="AD238" s="138"/>
      <c r="AE238" s="158"/>
      <c r="AF238" s="134" t="e">
        <f>IF((#REF!+R238+X238)-P238=0,TRUE,FALSE)</f>
        <v>#REF!</v>
      </c>
      <c r="AG238" s="134" t="b">
        <f t="shared" si="28"/>
        <v>1</v>
      </c>
      <c r="AH238" s="162" t="s">
        <v>1090</v>
      </c>
      <c r="AI238" s="163"/>
    </row>
    <row r="239" s="70" customFormat="1" ht="55" customHeight="1" spans="1:35">
      <c r="A239" s="94">
        <f t="shared" ref="A239:A248" si="34">ROW()-3</f>
        <v>236</v>
      </c>
      <c r="B239" s="166" t="s">
        <v>1091</v>
      </c>
      <c r="C239" s="166" t="s">
        <v>1023</v>
      </c>
      <c r="D239" s="166" t="s">
        <v>36</v>
      </c>
      <c r="E239" s="166" t="s">
        <v>1023</v>
      </c>
      <c r="F239" s="166" t="s">
        <v>486</v>
      </c>
      <c r="G239" s="167" t="s">
        <v>1092</v>
      </c>
      <c r="H239" s="167" t="s">
        <v>1093</v>
      </c>
      <c r="I239" s="166" t="s">
        <v>1094</v>
      </c>
      <c r="J239" s="166" t="s">
        <v>1027</v>
      </c>
      <c r="K239" s="166" t="s">
        <v>1028</v>
      </c>
      <c r="L239" s="166" t="s">
        <v>1029</v>
      </c>
      <c r="M239" s="167" t="s">
        <v>1095</v>
      </c>
      <c r="N239" s="167"/>
      <c r="O239" s="167"/>
      <c r="P239" s="166"/>
      <c r="Q239" s="171"/>
      <c r="R239" s="166"/>
      <c r="S239" s="126" t="e">
        <f t="shared" si="30"/>
        <v>#DIV/0!</v>
      </c>
      <c r="T239" s="112"/>
      <c r="U239" s="112"/>
      <c r="V239" s="112"/>
      <c r="W239" s="138"/>
      <c r="X239" s="138"/>
      <c r="Y239" s="176"/>
      <c r="Z239" s="176"/>
      <c r="AA239" s="176"/>
      <c r="AB239" s="176"/>
      <c r="AC239" s="176"/>
      <c r="AD239" s="138"/>
      <c r="AE239" s="158"/>
      <c r="AF239" s="134" t="e">
        <f>IF((#REF!+R239+X239)-P239=0,TRUE,FALSE)</f>
        <v>#REF!</v>
      </c>
      <c r="AG239" s="134" t="b">
        <f t="shared" si="28"/>
        <v>1</v>
      </c>
      <c r="AH239" s="162"/>
      <c r="AI239" s="163"/>
    </row>
    <row r="240" s="70" customFormat="1" ht="55" customHeight="1" spans="1:35">
      <c r="A240" s="94">
        <f t="shared" si="34"/>
        <v>237</v>
      </c>
      <c r="B240" s="166" t="s">
        <v>1096</v>
      </c>
      <c r="C240" s="166" t="s">
        <v>1023</v>
      </c>
      <c r="D240" s="166" t="s">
        <v>36</v>
      </c>
      <c r="E240" s="166" t="s">
        <v>1023</v>
      </c>
      <c r="F240" s="166" t="s">
        <v>1097</v>
      </c>
      <c r="G240" s="167" t="s">
        <v>1098</v>
      </c>
      <c r="H240" s="167" t="s">
        <v>1099</v>
      </c>
      <c r="I240" s="166" t="s">
        <v>1100</v>
      </c>
      <c r="J240" s="166" t="s">
        <v>1027</v>
      </c>
      <c r="K240" s="166" t="s">
        <v>1028</v>
      </c>
      <c r="L240" s="166" t="s">
        <v>1029</v>
      </c>
      <c r="M240" s="167" t="s">
        <v>905</v>
      </c>
      <c r="N240" s="167"/>
      <c r="O240" s="167"/>
      <c r="P240" s="166"/>
      <c r="Q240" s="171"/>
      <c r="R240" s="166"/>
      <c r="S240" s="126" t="e">
        <f t="shared" si="30"/>
        <v>#DIV/0!</v>
      </c>
      <c r="T240" s="112"/>
      <c r="U240" s="112"/>
      <c r="V240" s="112"/>
      <c r="W240" s="138"/>
      <c r="X240" s="138"/>
      <c r="Y240" s="138"/>
      <c r="Z240" s="138"/>
      <c r="AA240" s="138"/>
      <c r="AB240" s="138"/>
      <c r="AC240" s="138"/>
      <c r="AD240" s="138"/>
      <c r="AE240" s="158"/>
      <c r="AF240" s="134" t="e">
        <f>IF((#REF!+R240+X240)-P240=0,TRUE,FALSE)</f>
        <v>#REF!</v>
      </c>
      <c r="AG240" s="134" t="b">
        <f t="shared" si="28"/>
        <v>1</v>
      </c>
      <c r="AH240" s="162"/>
      <c r="AI240" s="163"/>
    </row>
    <row r="241" s="70" customFormat="1" ht="55" customHeight="1" spans="1:35">
      <c r="A241" s="94">
        <f t="shared" si="34"/>
        <v>238</v>
      </c>
      <c r="B241" s="166" t="s">
        <v>1101</v>
      </c>
      <c r="C241" s="166" t="s">
        <v>1023</v>
      </c>
      <c r="D241" s="166" t="s">
        <v>36</v>
      </c>
      <c r="E241" s="166" t="s">
        <v>1023</v>
      </c>
      <c r="F241" s="166" t="s">
        <v>1102</v>
      </c>
      <c r="G241" s="167" t="s">
        <v>1103</v>
      </c>
      <c r="H241" s="167" t="s">
        <v>1104</v>
      </c>
      <c r="I241" s="166" t="s">
        <v>1105</v>
      </c>
      <c r="J241" s="166" t="s">
        <v>1027</v>
      </c>
      <c r="K241" s="166" t="s">
        <v>1028</v>
      </c>
      <c r="L241" s="166" t="s">
        <v>1029</v>
      </c>
      <c r="M241" s="167" t="s">
        <v>664</v>
      </c>
      <c r="N241" s="167"/>
      <c r="O241" s="167"/>
      <c r="P241" s="166"/>
      <c r="Q241" s="171"/>
      <c r="R241" s="166"/>
      <c r="S241" s="126" t="e">
        <f t="shared" si="30"/>
        <v>#DIV/0!</v>
      </c>
      <c r="T241" s="112"/>
      <c r="U241" s="112"/>
      <c r="V241" s="112"/>
      <c r="W241" s="138"/>
      <c r="X241" s="138"/>
      <c r="Y241" s="138"/>
      <c r="Z241" s="138"/>
      <c r="AA241" s="138"/>
      <c r="AB241" s="138"/>
      <c r="AC241" s="138"/>
      <c r="AD241" s="138"/>
      <c r="AE241" s="158"/>
      <c r="AF241" s="134" t="e">
        <f>IF((#REF!+R241+X241)-P241=0,TRUE,FALSE)</f>
        <v>#REF!</v>
      </c>
      <c r="AG241" s="134" t="b">
        <f t="shared" si="28"/>
        <v>1</v>
      </c>
      <c r="AH241" s="162"/>
      <c r="AI241" s="163"/>
    </row>
    <row r="242" s="70" customFormat="1" ht="55" customHeight="1" spans="1:35">
      <c r="A242" s="94">
        <f t="shared" si="34"/>
        <v>239</v>
      </c>
      <c r="B242" s="166" t="s">
        <v>1106</v>
      </c>
      <c r="C242" s="166" t="s">
        <v>1023</v>
      </c>
      <c r="D242" s="166" t="s">
        <v>36</v>
      </c>
      <c r="E242" s="166" t="s">
        <v>1023</v>
      </c>
      <c r="F242" s="166" t="s">
        <v>1076</v>
      </c>
      <c r="G242" s="167" t="s">
        <v>1107</v>
      </c>
      <c r="H242" s="167" t="s">
        <v>1108</v>
      </c>
      <c r="I242" s="166" t="s">
        <v>1109</v>
      </c>
      <c r="J242" s="166" t="s">
        <v>1027</v>
      </c>
      <c r="K242" s="166" t="s">
        <v>1028</v>
      </c>
      <c r="L242" s="166" t="s">
        <v>1029</v>
      </c>
      <c r="M242" s="167" t="s">
        <v>1110</v>
      </c>
      <c r="N242" s="167"/>
      <c r="O242" s="167"/>
      <c r="P242" s="166"/>
      <c r="Q242" s="171"/>
      <c r="R242" s="166"/>
      <c r="S242" s="126" t="e">
        <f t="shared" si="30"/>
        <v>#DIV/0!</v>
      </c>
      <c r="T242" s="112"/>
      <c r="U242" s="112"/>
      <c r="V242" s="112"/>
      <c r="W242" s="138"/>
      <c r="X242" s="138"/>
      <c r="Y242" s="138"/>
      <c r="Z242" s="138"/>
      <c r="AA242" s="138"/>
      <c r="AB242" s="138"/>
      <c r="AC242" s="138"/>
      <c r="AD242" s="138"/>
      <c r="AE242" s="158"/>
      <c r="AF242" s="134" t="e">
        <f>IF((#REF!+R242+X242)-P242=0,TRUE,FALSE)</f>
        <v>#REF!</v>
      </c>
      <c r="AG242" s="134" t="b">
        <f t="shared" si="28"/>
        <v>1</v>
      </c>
      <c r="AH242" s="162"/>
      <c r="AI242" s="163"/>
    </row>
    <row r="243" s="70" customFormat="1" ht="55" customHeight="1" spans="1:35">
      <c r="A243" s="94">
        <f t="shared" si="34"/>
        <v>240</v>
      </c>
      <c r="B243" s="166" t="s">
        <v>1111</v>
      </c>
      <c r="C243" s="166" t="s">
        <v>1023</v>
      </c>
      <c r="D243" s="166" t="s">
        <v>36</v>
      </c>
      <c r="E243" s="166" t="s">
        <v>1023</v>
      </c>
      <c r="F243" s="166" t="s">
        <v>1112</v>
      </c>
      <c r="G243" s="167" t="s">
        <v>1113</v>
      </c>
      <c r="H243" s="167" t="s">
        <v>168</v>
      </c>
      <c r="I243" s="166" t="s">
        <v>1114</v>
      </c>
      <c r="J243" s="166" t="s">
        <v>1027</v>
      </c>
      <c r="K243" s="166" t="s">
        <v>1028</v>
      </c>
      <c r="L243" s="166" t="s">
        <v>1029</v>
      </c>
      <c r="M243" s="167" t="s">
        <v>221</v>
      </c>
      <c r="N243" s="167"/>
      <c r="O243" s="167"/>
      <c r="P243" s="166"/>
      <c r="Q243" s="171"/>
      <c r="R243" s="166"/>
      <c r="S243" s="126" t="e">
        <f t="shared" si="30"/>
        <v>#DIV/0!</v>
      </c>
      <c r="T243" s="112"/>
      <c r="U243" s="112"/>
      <c r="V243" s="112"/>
      <c r="W243" s="138"/>
      <c r="X243" s="138"/>
      <c r="Y243" s="138"/>
      <c r="Z243" s="138"/>
      <c r="AA243" s="138"/>
      <c r="AB243" s="138"/>
      <c r="AC243" s="138"/>
      <c r="AD243" s="138"/>
      <c r="AE243" s="158"/>
      <c r="AF243" s="134" t="e">
        <f>IF((#REF!+R243+X243)-P243=0,TRUE,FALSE)</f>
        <v>#REF!</v>
      </c>
      <c r="AG243" s="134" t="b">
        <f t="shared" si="28"/>
        <v>1</v>
      </c>
      <c r="AH243" s="162"/>
      <c r="AI243" s="163"/>
    </row>
    <row r="244" s="70" customFormat="1" ht="55" customHeight="1" spans="1:35">
      <c r="A244" s="94">
        <f t="shared" si="34"/>
        <v>241</v>
      </c>
      <c r="B244" s="166" t="s">
        <v>1115</v>
      </c>
      <c r="C244" s="166" t="s">
        <v>1023</v>
      </c>
      <c r="D244" s="166" t="s">
        <v>36</v>
      </c>
      <c r="E244" s="166" t="s">
        <v>1023</v>
      </c>
      <c r="F244" s="166" t="s">
        <v>1112</v>
      </c>
      <c r="G244" s="167" t="s">
        <v>1116</v>
      </c>
      <c r="H244" s="167" t="s">
        <v>216</v>
      </c>
      <c r="I244" s="166" t="s">
        <v>1114</v>
      </c>
      <c r="J244" s="166" t="s">
        <v>1027</v>
      </c>
      <c r="K244" s="166" t="s">
        <v>1028</v>
      </c>
      <c r="L244" s="166" t="s">
        <v>1029</v>
      </c>
      <c r="M244" s="167" t="s">
        <v>467</v>
      </c>
      <c r="N244" s="167"/>
      <c r="O244" s="167"/>
      <c r="P244" s="166"/>
      <c r="Q244" s="171"/>
      <c r="R244" s="166"/>
      <c r="S244" s="126" t="e">
        <f t="shared" si="30"/>
        <v>#DIV/0!</v>
      </c>
      <c r="T244" s="112"/>
      <c r="U244" s="112"/>
      <c r="V244" s="112"/>
      <c r="W244" s="138"/>
      <c r="X244" s="138"/>
      <c r="Y244" s="138"/>
      <c r="Z244" s="138"/>
      <c r="AA244" s="138"/>
      <c r="AB244" s="138"/>
      <c r="AC244" s="138"/>
      <c r="AD244" s="138"/>
      <c r="AE244" s="158"/>
      <c r="AF244" s="134" t="e">
        <f>IF((#REF!+R244+X244)-P244=0,TRUE,FALSE)</f>
        <v>#REF!</v>
      </c>
      <c r="AG244" s="134" t="b">
        <f t="shared" si="28"/>
        <v>1</v>
      </c>
      <c r="AH244" s="162"/>
      <c r="AI244" s="163"/>
    </row>
    <row r="245" s="70" customFormat="1" ht="55" customHeight="1" spans="1:35">
      <c r="A245" s="94">
        <f t="shared" si="34"/>
        <v>242</v>
      </c>
      <c r="B245" s="166" t="s">
        <v>1117</v>
      </c>
      <c r="C245" s="166" t="s">
        <v>1023</v>
      </c>
      <c r="D245" s="166" t="s">
        <v>36</v>
      </c>
      <c r="E245" s="166" t="s">
        <v>1023</v>
      </c>
      <c r="F245" s="166" t="s">
        <v>113</v>
      </c>
      <c r="G245" s="167" t="s">
        <v>1118</v>
      </c>
      <c r="H245" s="167" t="s">
        <v>1119</v>
      </c>
      <c r="I245" s="166" t="s">
        <v>1120</v>
      </c>
      <c r="J245" s="166" t="s">
        <v>1027</v>
      </c>
      <c r="K245" s="166" t="s">
        <v>1028</v>
      </c>
      <c r="L245" s="166" t="s">
        <v>1029</v>
      </c>
      <c r="M245" s="167" t="s">
        <v>1121</v>
      </c>
      <c r="N245" s="167"/>
      <c r="O245" s="167"/>
      <c r="P245" s="166"/>
      <c r="Q245" s="171"/>
      <c r="R245" s="166"/>
      <c r="S245" s="126" t="e">
        <f t="shared" si="30"/>
        <v>#DIV/0!</v>
      </c>
      <c r="T245" s="112"/>
      <c r="U245" s="112"/>
      <c r="V245" s="112"/>
      <c r="W245" s="138"/>
      <c r="X245" s="138"/>
      <c r="Y245" s="138"/>
      <c r="Z245" s="138"/>
      <c r="AA245" s="138"/>
      <c r="AB245" s="138"/>
      <c r="AC245" s="138"/>
      <c r="AD245" s="138"/>
      <c r="AE245" s="158"/>
      <c r="AF245" s="134" t="e">
        <f>IF((#REF!+R245+X245)-P245=0,TRUE,FALSE)</f>
        <v>#REF!</v>
      </c>
      <c r="AG245" s="134" t="b">
        <f t="shared" si="28"/>
        <v>1</v>
      </c>
      <c r="AH245" s="162"/>
      <c r="AI245" s="163"/>
    </row>
    <row r="246" s="70" customFormat="1" ht="55" customHeight="1" spans="1:35">
      <c r="A246" s="94">
        <f t="shared" si="34"/>
        <v>243</v>
      </c>
      <c r="B246" s="166" t="s">
        <v>1122</v>
      </c>
      <c r="C246" s="166" t="s">
        <v>1023</v>
      </c>
      <c r="D246" s="166" t="s">
        <v>36</v>
      </c>
      <c r="E246" s="166" t="s">
        <v>1023</v>
      </c>
      <c r="F246" s="166" t="s">
        <v>223</v>
      </c>
      <c r="G246" s="167" t="s">
        <v>1123</v>
      </c>
      <c r="H246" s="167" t="s">
        <v>626</v>
      </c>
      <c r="I246" s="166" t="s">
        <v>1124</v>
      </c>
      <c r="J246" s="166" t="s">
        <v>1027</v>
      </c>
      <c r="K246" s="166" t="s">
        <v>1028</v>
      </c>
      <c r="L246" s="166" t="s">
        <v>1029</v>
      </c>
      <c r="M246" s="167" t="s">
        <v>623</v>
      </c>
      <c r="N246" s="167"/>
      <c r="O246" s="167"/>
      <c r="P246" s="166"/>
      <c r="Q246" s="171"/>
      <c r="R246" s="166"/>
      <c r="S246" s="126" t="e">
        <f t="shared" si="30"/>
        <v>#DIV/0!</v>
      </c>
      <c r="T246" s="112"/>
      <c r="U246" s="112"/>
      <c r="V246" s="112"/>
      <c r="W246" s="138"/>
      <c r="X246" s="138"/>
      <c r="Y246" s="138"/>
      <c r="Z246" s="138"/>
      <c r="AA246" s="138"/>
      <c r="AB246" s="138"/>
      <c r="AC246" s="138"/>
      <c r="AD246" s="138"/>
      <c r="AE246" s="158"/>
      <c r="AF246" s="134" t="e">
        <f>IF((#REF!+R246+X246)-P246=0,TRUE,FALSE)</f>
        <v>#REF!</v>
      </c>
      <c r="AG246" s="134" t="b">
        <f t="shared" si="28"/>
        <v>1</v>
      </c>
      <c r="AH246" s="162"/>
      <c r="AI246" s="163"/>
    </row>
    <row r="247" s="70" customFormat="1" ht="55" customHeight="1" spans="1:35">
      <c r="A247" s="94">
        <f t="shared" si="34"/>
        <v>244</v>
      </c>
      <c r="B247" s="166" t="s">
        <v>1125</v>
      </c>
      <c r="C247" s="166" t="s">
        <v>1023</v>
      </c>
      <c r="D247" s="166" t="s">
        <v>36</v>
      </c>
      <c r="E247" s="166" t="s">
        <v>1023</v>
      </c>
      <c r="F247" s="166" t="s">
        <v>53</v>
      </c>
      <c r="G247" s="167" t="s">
        <v>1126</v>
      </c>
      <c r="H247" s="167" t="s">
        <v>1127</v>
      </c>
      <c r="I247" s="166" t="s">
        <v>1128</v>
      </c>
      <c r="J247" s="166" t="s">
        <v>1027</v>
      </c>
      <c r="K247" s="166" t="s">
        <v>1028</v>
      </c>
      <c r="L247" s="166" t="s">
        <v>1029</v>
      </c>
      <c r="M247" s="167" t="s">
        <v>1129</v>
      </c>
      <c r="N247" s="167"/>
      <c r="O247" s="167"/>
      <c r="P247" s="169"/>
      <c r="Q247" s="172"/>
      <c r="R247" s="166"/>
      <c r="S247" s="126" t="e">
        <f t="shared" si="30"/>
        <v>#DIV/0!</v>
      </c>
      <c r="T247" s="112"/>
      <c r="U247" s="112"/>
      <c r="V247" s="112"/>
      <c r="W247" s="138"/>
      <c r="X247" s="138"/>
      <c r="Y247" s="138"/>
      <c r="Z247" s="138"/>
      <c r="AA247" s="138"/>
      <c r="AB247" s="138"/>
      <c r="AC247" s="138"/>
      <c r="AD247" s="138"/>
      <c r="AE247" s="158"/>
      <c r="AF247" s="134" t="e">
        <f>IF((#REF!+R247+X247)-P247=0,TRUE,FALSE)</f>
        <v>#REF!</v>
      </c>
      <c r="AG247" s="134" t="b">
        <f t="shared" si="28"/>
        <v>1</v>
      </c>
      <c r="AH247" s="162"/>
      <c r="AI247" s="163"/>
    </row>
    <row r="248" s="70" customFormat="1" ht="55" customHeight="1" spans="1:35">
      <c r="A248" s="94">
        <f t="shared" si="34"/>
        <v>245</v>
      </c>
      <c r="B248" s="166" t="s">
        <v>1130</v>
      </c>
      <c r="C248" s="166" t="s">
        <v>1023</v>
      </c>
      <c r="D248" s="166" t="s">
        <v>36</v>
      </c>
      <c r="E248" s="166" t="s">
        <v>1023</v>
      </c>
      <c r="F248" s="166" t="s">
        <v>223</v>
      </c>
      <c r="G248" s="167" t="s">
        <v>1131</v>
      </c>
      <c r="H248" s="167" t="s">
        <v>800</v>
      </c>
      <c r="I248" s="166" t="s">
        <v>1132</v>
      </c>
      <c r="J248" s="166" t="s">
        <v>1027</v>
      </c>
      <c r="K248" s="166" t="s">
        <v>1028</v>
      </c>
      <c r="L248" s="166" t="s">
        <v>1029</v>
      </c>
      <c r="M248" s="167" t="s">
        <v>1133</v>
      </c>
      <c r="N248" s="167"/>
      <c r="O248" s="167"/>
      <c r="P248" s="166"/>
      <c r="Q248" s="171"/>
      <c r="R248" s="166"/>
      <c r="S248" s="126" t="e">
        <f t="shared" si="30"/>
        <v>#DIV/0!</v>
      </c>
      <c r="T248" s="112"/>
      <c r="U248" s="112"/>
      <c r="V248" s="112"/>
      <c r="W248" s="138"/>
      <c r="X248" s="138"/>
      <c r="Y248" s="138"/>
      <c r="Z248" s="138"/>
      <c r="AA248" s="138"/>
      <c r="AB248" s="138"/>
      <c r="AC248" s="138"/>
      <c r="AD248" s="138"/>
      <c r="AE248" s="158"/>
      <c r="AF248" s="134" t="e">
        <f>IF((#REF!+R248+X248)-P248=0,TRUE,FALSE)</f>
        <v>#REF!</v>
      </c>
      <c r="AG248" s="134" t="b">
        <f t="shared" si="28"/>
        <v>1</v>
      </c>
      <c r="AH248" s="162"/>
      <c r="AI248" s="163"/>
    </row>
    <row r="249" s="70" customFormat="1" ht="55" customHeight="1" spans="1:35">
      <c r="A249" s="94">
        <f t="shared" ref="A249:A258" si="35">ROW()-3</f>
        <v>246</v>
      </c>
      <c r="B249" s="166" t="s">
        <v>1134</v>
      </c>
      <c r="C249" s="166" t="s">
        <v>1023</v>
      </c>
      <c r="D249" s="166" t="s">
        <v>36</v>
      </c>
      <c r="E249" s="166" t="s">
        <v>1023</v>
      </c>
      <c r="F249" s="166" t="s">
        <v>1135</v>
      </c>
      <c r="G249" s="167" t="s">
        <v>1136</v>
      </c>
      <c r="H249" s="167" t="s">
        <v>630</v>
      </c>
      <c r="I249" s="166" t="s">
        <v>1137</v>
      </c>
      <c r="J249" s="166" t="s">
        <v>1027</v>
      </c>
      <c r="K249" s="166" t="s">
        <v>1028</v>
      </c>
      <c r="L249" s="166" t="s">
        <v>1029</v>
      </c>
      <c r="M249" s="167" t="s">
        <v>141</v>
      </c>
      <c r="N249" s="167"/>
      <c r="O249" s="167"/>
      <c r="P249" s="166"/>
      <c r="Q249" s="171"/>
      <c r="R249" s="173"/>
      <c r="S249" s="126" t="e">
        <f t="shared" si="30"/>
        <v>#DIV/0!</v>
      </c>
      <c r="T249" s="112"/>
      <c r="U249" s="112"/>
      <c r="V249" s="112"/>
      <c r="W249" s="138"/>
      <c r="X249" s="138"/>
      <c r="Y249" s="138"/>
      <c r="Z249" s="138"/>
      <c r="AA249" s="138"/>
      <c r="AB249" s="138"/>
      <c r="AC249" s="138"/>
      <c r="AD249" s="138"/>
      <c r="AE249" s="158"/>
      <c r="AF249" s="134" t="e">
        <f>IF((#REF!+R249+X249)-P249=0,TRUE,FALSE)</f>
        <v>#REF!</v>
      </c>
      <c r="AG249" s="134" t="b">
        <f t="shared" si="28"/>
        <v>1</v>
      </c>
      <c r="AH249" s="162"/>
      <c r="AI249" s="163"/>
    </row>
    <row r="250" s="70" customFormat="1" ht="122.8" customHeight="1" spans="1:35">
      <c r="A250" s="94">
        <f t="shared" si="35"/>
        <v>247</v>
      </c>
      <c r="B250" s="166" t="s">
        <v>1138</v>
      </c>
      <c r="C250" s="166" t="s">
        <v>1023</v>
      </c>
      <c r="D250" s="166" t="s">
        <v>36</v>
      </c>
      <c r="E250" s="166" t="s">
        <v>1023</v>
      </c>
      <c r="F250" s="166" t="s">
        <v>938</v>
      </c>
      <c r="G250" s="167" t="s">
        <v>1139</v>
      </c>
      <c r="H250" s="167" t="s">
        <v>727</v>
      </c>
      <c r="I250" s="166" t="s">
        <v>1140</v>
      </c>
      <c r="J250" s="166" t="s">
        <v>1027</v>
      </c>
      <c r="K250" s="166" t="s">
        <v>1028</v>
      </c>
      <c r="L250" s="166" t="s">
        <v>1029</v>
      </c>
      <c r="M250" s="167" t="s">
        <v>131</v>
      </c>
      <c r="N250" s="167"/>
      <c r="O250" s="167"/>
      <c r="P250" s="166"/>
      <c r="Q250" s="171"/>
      <c r="R250" s="173"/>
      <c r="S250" s="126" t="e">
        <f t="shared" si="30"/>
        <v>#DIV/0!</v>
      </c>
      <c r="T250" s="112"/>
      <c r="U250" s="112"/>
      <c r="V250" s="112"/>
      <c r="W250" s="138"/>
      <c r="X250" s="138"/>
      <c r="Y250" s="138"/>
      <c r="Z250" s="138"/>
      <c r="AA250" s="138"/>
      <c r="AB250" s="138"/>
      <c r="AC250" s="138"/>
      <c r="AD250" s="138"/>
      <c r="AE250" s="158"/>
      <c r="AF250" s="134" t="e">
        <f>IF((#REF!+R250+X250)-P250=0,TRUE,FALSE)</f>
        <v>#REF!</v>
      </c>
      <c r="AG250" s="134" t="b">
        <f t="shared" si="28"/>
        <v>1</v>
      </c>
      <c r="AH250" s="162"/>
      <c r="AI250" s="163"/>
    </row>
    <row r="251" s="70" customFormat="1" ht="55" customHeight="1" spans="1:35">
      <c r="A251" s="94">
        <f t="shared" si="35"/>
        <v>248</v>
      </c>
      <c r="B251" s="166" t="s">
        <v>1141</v>
      </c>
      <c r="C251" s="166" t="s">
        <v>1023</v>
      </c>
      <c r="D251" s="166" t="s">
        <v>36</v>
      </c>
      <c r="E251" s="166" t="s">
        <v>1023</v>
      </c>
      <c r="F251" s="166" t="s">
        <v>1142</v>
      </c>
      <c r="G251" s="167" t="s">
        <v>1143</v>
      </c>
      <c r="H251" s="167" t="s">
        <v>1144</v>
      </c>
      <c r="I251" s="166" t="s">
        <v>1145</v>
      </c>
      <c r="J251" s="166" t="s">
        <v>1027</v>
      </c>
      <c r="K251" s="166" t="s">
        <v>1028</v>
      </c>
      <c r="L251" s="166" t="s">
        <v>1029</v>
      </c>
      <c r="M251" s="167" t="s">
        <v>316</v>
      </c>
      <c r="N251" s="167"/>
      <c r="O251" s="167"/>
      <c r="P251" s="166"/>
      <c r="Q251" s="171"/>
      <c r="R251" s="173"/>
      <c r="S251" s="126" t="e">
        <f t="shared" si="30"/>
        <v>#DIV/0!</v>
      </c>
      <c r="T251" s="112"/>
      <c r="U251" s="112"/>
      <c r="V251" s="112"/>
      <c r="W251" s="138"/>
      <c r="X251" s="138"/>
      <c r="Y251" s="138"/>
      <c r="Z251" s="138"/>
      <c r="AA251" s="138"/>
      <c r="AB251" s="138"/>
      <c r="AC251" s="138"/>
      <c r="AD251" s="138"/>
      <c r="AE251" s="158"/>
      <c r="AF251" s="134" t="e">
        <f>IF((#REF!+R251+X251)-P251=0,TRUE,FALSE)</f>
        <v>#REF!</v>
      </c>
      <c r="AG251" s="134" t="b">
        <f t="shared" si="28"/>
        <v>1</v>
      </c>
      <c r="AH251" s="162"/>
      <c r="AI251" s="163"/>
    </row>
    <row r="252" s="70" customFormat="1" ht="55" customHeight="1" spans="1:35">
      <c r="A252" s="94">
        <f t="shared" si="35"/>
        <v>249</v>
      </c>
      <c r="B252" s="166" t="s">
        <v>1146</v>
      </c>
      <c r="C252" s="166" t="s">
        <v>1023</v>
      </c>
      <c r="D252" s="166" t="s">
        <v>36</v>
      </c>
      <c r="E252" s="166" t="s">
        <v>1023</v>
      </c>
      <c r="F252" s="166" t="s">
        <v>405</v>
      </c>
      <c r="G252" s="167" t="s">
        <v>1143</v>
      </c>
      <c r="H252" s="166" t="s">
        <v>1147</v>
      </c>
      <c r="I252" s="166" t="s">
        <v>1148</v>
      </c>
      <c r="J252" s="166" t="s">
        <v>1027</v>
      </c>
      <c r="K252" s="166" t="s">
        <v>1028</v>
      </c>
      <c r="L252" s="166" t="s">
        <v>1029</v>
      </c>
      <c r="M252" s="166" t="s">
        <v>316</v>
      </c>
      <c r="N252" s="166"/>
      <c r="O252" s="166"/>
      <c r="P252" s="166"/>
      <c r="Q252" s="171"/>
      <c r="R252" s="173"/>
      <c r="S252" s="126" t="e">
        <f t="shared" si="30"/>
        <v>#DIV/0!</v>
      </c>
      <c r="T252" s="112"/>
      <c r="U252" s="112"/>
      <c r="V252" s="112"/>
      <c r="W252" s="138"/>
      <c r="X252" s="138"/>
      <c r="Y252" s="138"/>
      <c r="Z252" s="138"/>
      <c r="AA252" s="138"/>
      <c r="AB252" s="138"/>
      <c r="AC252" s="138"/>
      <c r="AD252" s="138"/>
      <c r="AE252" s="158"/>
      <c r="AF252" s="134" t="e">
        <f>IF((#REF!+R252+X252)-P252=0,TRUE,FALSE)</f>
        <v>#REF!</v>
      </c>
      <c r="AG252" s="134" t="b">
        <f t="shared" si="28"/>
        <v>1</v>
      </c>
      <c r="AH252" s="162"/>
      <c r="AI252" s="163"/>
    </row>
    <row r="253" s="70" customFormat="1" ht="55" customHeight="1" spans="1:35">
      <c r="A253" s="94">
        <f t="shared" si="35"/>
        <v>250</v>
      </c>
      <c r="B253" s="166" t="s">
        <v>1149</v>
      </c>
      <c r="C253" s="166" t="s">
        <v>1023</v>
      </c>
      <c r="D253" s="166" t="s">
        <v>36</v>
      </c>
      <c r="E253" s="166" t="s">
        <v>1023</v>
      </c>
      <c r="F253" s="166" t="s">
        <v>1150</v>
      </c>
      <c r="G253" s="168" t="s">
        <v>1143</v>
      </c>
      <c r="H253" s="167" t="s">
        <v>480</v>
      </c>
      <c r="I253" s="166" t="s">
        <v>1151</v>
      </c>
      <c r="J253" s="166" t="s">
        <v>1027</v>
      </c>
      <c r="K253" s="166" t="s">
        <v>1028</v>
      </c>
      <c r="L253" s="166" t="s">
        <v>1029</v>
      </c>
      <c r="M253" s="166" t="s">
        <v>1152</v>
      </c>
      <c r="N253" s="166"/>
      <c r="O253" s="166"/>
      <c r="P253" s="166"/>
      <c r="Q253" s="171"/>
      <c r="R253" s="173"/>
      <c r="S253" s="126" t="e">
        <f t="shared" si="30"/>
        <v>#DIV/0!</v>
      </c>
      <c r="T253" s="112"/>
      <c r="U253" s="112"/>
      <c r="V253" s="112"/>
      <c r="W253" s="138"/>
      <c r="X253" s="138"/>
      <c r="Y253" s="138"/>
      <c r="Z253" s="138"/>
      <c r="AA253" s="138"/>
      <c r="AB253" s="138"/>
      <c r="AC253" s="138"/>
      <c r="AD253" s="138"/>
      <c r="AE253" s="158"/>
      <c r="AF253" s="134" t="e">
        <f>IF((#REF!+R253+X253)-P253=0,TRUE,FALSE)</f>
        <v>#REF!</v>
      </c>
      <c r="AG253" s="134" t="b">
        <f t="shared" si="28"/>
        <v>1</v>
      </c>
      <c r="AH253" s="162"/>
      <c r="AI253" s="163"/>
    </row>
    <row r="254" s="70" customFormat="1" ht="55" customHeight="1" spans="1:35">
      <c r="A254" s="94">
        <f t="shared" si="35"/>
        <v>251</v>
      </c>
      <c r="B254" s="166" t="s">
        <v>1153</v>
      </c>
      <c r="C254" s="166" t="s">
        <v>1023</v>
      </c>
      <c r="D254" s="166" t="s">
        <v>36</v>
      </c>
      <c r="E254" s="166" t="s">
        <v>1023</v>
      </c>
      <c r="F254" s="166" t="s">
        <v>405</v>
      </c>
      <c r="G254" s="168" t="s">
        <v>1154</v>
      </c>
      <c r="H254" s="167" t="s">
        <v>892</v>
      </c>
      <c r="I254" s="166" t="s">
        <v>1155</v>
      </c>
      <c r="J254" s="166" t="s">
        <v>1027</v>
      </c>
      <c r="K254" s="166" t="s">
        <v>1028</v>
      </c>
      <c r="L254" s="166" t="s">
        <v>1029</v>
      </c>
      <c r="M254" s="166" t="s">
        <v>892</v>
      </c>
      <c r="N254" s="166"/>
      <c r="O254" s="166"/>
      <c r="P254" s="166"/>
      <c r="Q254" s="171"/>
      <c r="R254" s="173"/>
      <c r="S254" s="126" t="e">
        <f t="shared" si="30"/>
        <v>#DIV/0!</v>
      </c>
      <c r="T254" s="112"/>
      <c r="U254" s="112"/>
      <c r="V254" s="112"/>
      <c r="W254" s="138"/>
      <c r="X254" s="138"/>
      <c r="Y254" s="138"/>
      <c r="Z254" s="138"/>
      <c r="AA254" s="138"/>
      <c r="AB254" s="138"/>
      <c r="AC254" s="138"/>
      <c r="AD254" s="138"/>
      <c r="AE254" s="158"/>
      <c r="AF254" s="134" t="e">
        <f>IF((#REF!+R254+X254)-P254=0,TRUE,FALSE)</f>
        <v>#REF!</v>
      </c>
      <c r="AG254" s="134" t="b">
        <f t="shared" si="28"/>
        <v>1</v>
      </c>
      <c r="AH254" s="162"/>
      <c r="AI254" s="163"/>
    </row>
    <row r="255" s="70" customFormat="1" ht="55" customHeight="1" spans="1:35">
      <c r="A255" s="94">
        <f t="shared" si="35"/>
        <v>252</v>
      </c>
      <c r="B255" s="166" t="s">
        <v>1156</v>
      </c>
      <c r="C255" s="166" t="s">
        <v>1023</v>
      </c>
      <c r="D255" s="166" t="s">
        <v>36</v>
      </c>
      <c r="E255" s="166" t="s">
        <v>1023</v>
      </c>
      <c r="F255" s="166" t="s">
        <v>405</v>
      </c>
      <c r="G255" s="168" t="s">
        <v>1157</v>
      </c>
      <c r="H255" s="167" t="s">
        <v>1157</v>
      </c>
      <c r="I255" s="166" t="s">
        <v>1158</v>
      </c>
      <c r="J255" s="166" t="s">
        <v>1027</v>
      </c>
      <c r="K255" s="166" t="s">
        <v>1028</v>
      </c>
      <c r="L255" s="166" t="s">
        <v>1029</v>
      </c>
      <c r="M255" s="166" t="s">
        <v>892</v>
      </c>
      <c r="N255" s="166"/>
      <c r="O255" s="166"/>
      <c r="P255" s="166"/>
      <c r="Q255" s="171"/>
      <c r="R255" s="173"/>
      <c r="S255" s="126" t="e">
        <f t="shared" si="30"/>
        <v>#DIV/0!</v>
      </c>
      <c r="T255" s="112"/>
      <c r="U255" s="112"/>
      <c r="V255" s="112"/>
      <c r="W255" s="138"/>
      <c r="X255" s="138"/>
      <c r="Y255" s="138"/>
      <c r="Z255" s="138"/>
      <c r="AA255" s="138"/>
      <c r="AB255" s="138"/>
      <c r="AC255" s="138"/>
      <c r="AD255" s="138"/>
      <c r="AE255" s="158"/>
      <c r="AF255" s="134" t="e">
        <f>IF((#REF!+R255+X255)-P255=0,TRUE,FALSE)</f>
        <v>#REF!</v>
      </c>
      <c r="AG255" s="134" t="b">
        <f t="shared" si="28"/>
        <v>1</v>
      </c>
      <c r="AH255" s="162"/>
      <c r="AI255" s="163"/>
    </row>
    <row r="256" s="70" customFormat="1" ht="55" customHeight="1" spans="1:35">
      <c r="A256" s="94">
        <f t="shared" si="35"/>
        <v>253</v>
      </c>
      <c r="B256" s="166" t="s">
        <v>1159</v>
      </c>
      <c r="C256" s="166" t="s">
        <v>1023</v>
      </c>
      <c r="D256" s="166" t="s">
        <v>36</v>
      </c>
      <c r="E256" s="166" t="s">
        <v>1023</v>
      </c>
      <c r="F256" s="166" t="s">
        <v>329</v>
      </c>
      <c r="G256" s="168" t="s">
        <v>1160</v>
      </c>
      <c r="H256" s="167" t="s">
        <v>1161</v>
      </c>
      <c r="I256" s="166" t="s">
        <v>1162</v>
      </c>
      <c r="J256" s="166" t="s">
        <v>1027</v>
      </c>
      <c r="K256" s="166" t="s">
        <v>1028</v>
      </c>
      <c r="L256" s="166" t="s">
        <v>1029</v>
      </c>
      <c r="M256" s="166" t="s">
        <v>1163</v>
      </c>
      <c r="N256" s="166"/>
      <c r="O256" s="166"/>
      <c r="P256" s="166"/>
      <c r="Q256" s="171"/>
      <c r="R256" s="173"/>
      <c r="S256" s="126" t="e">
        <f t="shared" si="30"/>
        <v>#DIV/0!</v>
      </c>
      <c r="T256" s="112"/>
      <c r="U256" s="112"/>
      <c r="V256" s="112"/>
      <c r="W256" s="138"/>
      <c r="X256" s="138"/>
      <c r="Y256" s="138"/>
      <c r="Z256" s="138"/>
      <c r="AA256" s="138"/>
      <c r="AB256" s="138"/>
      <c r="AC256" s="138"/>
      <c r="AD256" s="138"/>
      <c r="AE256" s="158"/>
      <c r="AF256" s="134" t="e">
        <f>IF((#REF!+R256+X256)-P256=0,TRUE,FALSE)</f>
        <v>#REF!</v>
      </c>
      <c r="AG256" s="134" t="b">
        <f t="shared" ref="AG256:AG265" si="36">IF((P256+W256+Y256)-O256=0,TRUE,FALSE)</f>
        <v>1</v>
      </c>
      <c r="AH256" s="162"/>
      <c r="AI256" s="163"/>
    </row>
    <row r="257" s="70" customFormat="1" ht="55" customHeight="1" spans="1:35">
      <c r="A257" s="94">
        <f t="shared" si="35"/>
        <v>254</v>
      </c>
      <c r="B257" s="166" t="s">
        <v>1164</v>
      </c>
      <c r="C257" s="166" t="s">
        <v>1023</v>
      </c>
      <c r="D257" s="166" t="s">
        <v>36</v>
      </c>
      <c r="E257" s="166" t="s">
        <v>1023</v>
      </c>
      <c r="F257" s="166" t="s">
        <v>329</v>
      </c>
      <c r="G257" s="168" t="s">
        <v>1165</v>
      </c>
      <c r="H257" s="167" t="s">
        <v>1166</v>
      </c>
      <c r="I257" s="166" t="s">
        <v>1167</v>
      </c>
      <c r="J257" s="166" t="s">
        <v>1027</v>
      </c>
      <c r="K257" s="166" t="s">
        <v>1028</v>
      </c>
      <c r="L257" s="166" t="s">
        <v>1029</v>
      </c>
      <c r="M257" s="166" t="s">
        <v>1168</v>
      </c>
      <c r="N257" s="166"/>
      <c r="O257" s="166"/>
      <c r="P257" s="166"/>
      <c r="Q257" s="171"/>
      <c r="R257" s="173"/>
      <c r="S257" s="126" t="e">
        <f t="shared" si="30"/>
        <v>#DIV/0!</v>
      </c>
      <c r="T257" s="112"/>
      <c r="U257" s="112"/>
      <c r="V257" s="112"/>
      <c r="W257" s="138"/>
      <c r="X257" s="138"/>
      <c r="Y257" s="138"/>
      <c r="Z257" s="138"/>
      <c r="AA257" s="138"/>
      <c r="AB257" s="138"/>
      <c r="AC257" s="138"/>
      <c r="AD257" s="138"/>
      <c r="AE257" s="158"/>
      <c r="AF257" s="134" t="e">
        <f>IF((#REF!+R257+X257)-P257=0,TRUE,FALSE)</f>
        <v>#REF!</v>
      </c>
      <c r="AG257" s="134" t="b">
        <f t="shared" si="36"/>
        <v>1</v>
      </c>
      <c r="AH257" s="162"/>
      <c r="AI257" s="163"/>
    </row>
    <row r="258" s="70" customFormat="1" ht="55" customHeight="1" spans="1:35">
      <c r="A258" s="94">
        <f t="shared" si="35"/>
        <v>255</v>
      </c>
      <c r="B258" s="166" t="s">
        <v>1169</v>
      </c>
      <c r="C258" s="166" t="s">
        <v>1023</v>
      </c>
      <c r="D258" s="166" t="s">
        <v>36</v>
      </c>
      <c r="E258" s="166" t="s">
        <v>1023</v>
      </c>
      <c r="F258" s="168" t="s">
        <v>329</v>
      </c>
      <c r="G258" s="168" t="s">
        <v>1170</v>
      </c>
      <c r="H258" s="168" t="s">
        <v>1161</v>
      </c>
      <c r="I258" s="168" t="s">
        <v>1171</v>
      </c>
      <c r="J258" s="166" t="s">
        <v>1027</v>
      </c>
      <c r="K258" s="166" t="s">
        <v>1028</v>
      </c>
      <c r="L258" s="166" t="s">
        <v>1029</v>
      </c>
      <c r="M258" s="168" t="s">
        <v>551</v>
      </c>
      <c r="N258" s="187"/>
      <c r="O258" s="187"/>
      <c r="P258" s="166"/>
      <c r="Q258" s="171"/>
      <c r="R258" s="173"/>
      <c r="S258" s="126" t="e">
        <f t="shared" si="30"/>
        <v>#DIV/0!</v>
      </c>
      <c r="T258" s="112"/>
      <c r="U258" s="112"/>
      <c r="V258" s="112"/>
      <c r="W258" s="138"/>
      <c r="X258" s="138"/>
      <c r="Y258" s="138"/>
      <c r="Z258" s="138"/>
      <c r="AA258" s="138"/>
      <c r="AB258" s="138"/>
      <c r="AC258" s="138"/>
      <c r="AD258" s="138"/>
      <c r="AE258" s="158"/>
      <c r="AF258" s="134" t="e">
        <f>IF((#REF!+R258+X258)-P258=0,TRUE,FALSE)</f>
        <v>#REF!</v>
      </c>
      <c r="AG258" s="134" t="b">
        <f t="shared" si="36"/>
        <v>1</v>
      </c>
      <c r="AH258" s="162"/>
      <c r="AI258" s="163"/>
    </row>
    <row r="259" s="70" customFormat="1" ht="55" customHeight="1" spans="1:35">
      <c r="A259" s="94">
        <f t="shared" ref="A259:A269" si="37">ROW()-3</f>
        <v>256</v>
      </c>
      <c r="B259" s="177" t="s">
        <v>1172</v>
      </c>
      <c r="C259" s="177" t="s">
        <v>1023</v>
      </c>
      <c r="D259" s="177" t="s">
        <v>36</v>
      </c>
      <c r="E259" s="177" t="s">
        <v>1023</v>
      </c>
      <c r="F259" s="177" t="s">
        <v>223</v>
      </c>
      <c r="G259" s="177" t="s">
        <v>1173</v>
      </c>
      <c r="H259" s="177" t="s">
        <v>1174</v>
      </c>
      <c r="I259" s="177" t="s">
        <v>1175</v>
      </c>
      <c r="J259" s="166" t="s">
        <v>1027</v>
      </c>
      <c r="K259" s="166" t="s">
        <v>1028</v>
      </c>
      <c r="L259" s="166" t="s">
        <v>1029</v>
      </c>
      <c r="M259" s="177" t="s">
        <v>551</v>
      </c>
      <c r="N259" s="177"/>
      <c r="O259" s="177"/>
      <c r="P259" s="177"/>
      <c r="Q259" s="171"/>
      <c r="R259" s="177"/>
      <c r="S259" s="126" t="e">
        <f t="shared" si="30"/>
        <v>#DIV/0!</v>
      </c>
      <c r="T259" s="112"/>
      <c r="U259" s="112"/>
      <c r="V259" s="112"/>
      <c r="W259" s="137"/>
      <c r="X259" s="137"/>
      <c r="Y259" s="137"/>
      <c r="Z259" s="137"/>
      <c r="AA259" s="137"/>
      <c r="AB259" s="137"/>
      <c r="AC259" s="137"/>
      <c r="AD259" s="137"/>
      <c r="AE259" s="158"/>
      <c r="AF259" s="134" t="e">
        <f>IF((#REF!+R259+X259)-P259=0,TRUE,FALSE)</f>
        <v>#REF!</v>
      </c>
      <c r="AG259" s="134" t="b">
        <f t="shared" si="36"/>
        <v>1</v>
      </c>
      <c r="AH259" s="162"/>
      <c r="AI259" s="163"/>
    </row>
    <row r="260" s="70" customFormat="1" ht="55" customHeight="1" spans="1:35">
      <c r="A260" s="94">
        <f t="shared" si="37"/>
        <v>257</v>
      </c>
      <c r="B260" s="168" t="s">
        <v>1176</v>
      </c>
      <c r="C260" s="168" t="s">
        <v>1023</v>
      </c>
      <c r="D260" s="168" t="s">
        <v>36</v>
      </c>
      <c r="E260" s="168" t="s">
        <v>1023</v>
      </c>
      <c r="F260" s="168" t="s">
        <v>1177</v>
      </c>
      <c r="G260" s="168" t="s">
        <v>1178</v>
      </c>
      <c r="H260" s="168" t="s">
        <v>1179</v>
      </c>
      <c r="I260" s="168" t="s">
        <v>1180</v>
      </c>
      <c r="J260" s="166" t="s">
        <v>1027</v>
      </c>
      <c r="K260" s="166" t="s">
        <v>1028</v>
      </c>
      <c r="L260" s="166" t="s">
        <v>1029</v>
      </c>
      <c r="M260" s="168" t="s">
        <v>364</v>
      </c>
      <c r="N260" s="187"/>
      <c r="O260" s="187"/>
      <c r="P260" s="187"/>
      <c r="Q260" s="196"/>
      <c r="R260" s="187"/>
      <c r="S260" s="126" t="e">
        <f t="shared" si="30"/>
        <v>#DIV/0!</v>
      </c>
      <c r="T260" s="112"/>
      <c r="U260" s="112"/>
      <c r="V260" s="112"/>
      <c r="W260" s="197"/>
      <c r="X260" s="197"/>
      <c r="Y260" s="197"/>
      <c r="Z260" s="197"/>
      <c r="AA260" s="197"/>
      <c r="AB260" s="197"/>
      <c r="AC260" s="197"/>
      <c r="AD260" s="197"/>
      <c r="AE260" s="158"/>
      <c r="AF260" s="134" t="e">
        <f>IF((#REF!+R260+X260)-P260=0,TRUE,FALSE)</f>
        <v>#REF!</v>
      </c>
      <c r="AG260" s="134" t="b">
        <f t="shared" si="36"/>
        <v>1</v>
      </c>
      <c r="AH260" s="162"/>
      <c r="AI260" s="163"/>
    </row>
    <row r="261" s="70" customFormat="1" ht="55" customHeight="1" spans="1:35">
      <c r="A261" s="94">
        <f t="shared" si="37"/>
        <v>258</v>
      </c>
      <c r="B261" s="168" t="s">
        <v>1181</v>
      </c>
      <c r="C261" s="166" t="s">
        <v>1023</v>
      </c>
      <c r="D261" s="166" t="s">
        <v>36</v>
      </c>
      <c r="E261" s="166" t="s">
        <v>1023</v>
      </c>
      <c r="F261" s="166" t="s">
        <v>329</v>
      </c>
      <c r="G261" s="168" t="s">
        <v>1182</v>
      </c>
      <c r="H261" s="168" t="s">
        <v>1161</v>
      </c>
      <c r="I261" s="168" t="s">
        <v>1183</v>
      </c>
      <c r="J261" s="166" t="s">
        <v>1027</v>
      </c>
      <c r="K261" s="166" t="s">
        <v>1028</v>
      </c>
      <c r="L261" s="166" t="s">
        <v>1029</v>
      </c>
      <c r="M261" s="168" t="s">
        <v>892</v>
      </c>
      <c r="N261" s="187"/>
      <c r="O261" s="187"/>
      <c r="P261" s="188"/>
      <c r="Q261" s="198"/>
      <c r="R261" s="188"/>
      <c r="S261" s="126" t="e">
        <f t="shared" si="30"/>
        <v>#DIV/0!</v>
      </c>
      <c r="T261" s="112"/>
      <c r="U261" s="112"/>
      <c r="V261" s="112"/>
      <c r="W261" s="199"/>
      <c r="X261" s="199"/>
      <c r="Y261" s="199"/>
      <c r="Z261" s="199"/>
      <c r="AA261" s="199"/>
      <c r="AB261" s="199"/>
      <c r="AC261" s="199"/>
      <c r="AD261" s="204"/>
      <c r="AE261" s="158"/>
      <c r="AF261" s="134" t="e">
        <f>IF((#REF!+R261+X261)-P261=0,TRUE,FALSE)</f>
        <v>#REF!</v>
      </c>
      <c r="AG261" s="134" t="b">
        <f t="shared" si="36"/>
        <v>1</v>
      </c>
      <c r="AH261" s="162"/>
      <c r="AI261" s="163"/>
    </row>
    <row r="262" s="70" customFormat="1" ht="67.5" customHeight="1" spans="1:35">
      <c r="A262" s="94">
        <f t="shared" si="37"/>
        <v>259</v>
      </c>
      <c r="B262" s="168" t="s">
        <v>1184</v>
      </c>
      <c r="C262" s="177" t="s">
        <v>1023</v>
      </c>
      <c r="D262" s="177" t="s">
        <v>36</v>
      </c>
      <c r="E262" s="177" t="s">
        <v>1023</v>
      </c>
      <c r="F262" s="177" t="s">
        <v>329</v>
      </c>
      <c r="G262" s="168" t="s">
        <v>1185</v>
      </c>
      <c r="H262" s="168" t="s">
        <v>1186</v>
      </c>
      <c r="I262" s="168" t="s">
        <v>1187</v>
      </c>
      <c r="J262" s="166" t="s">
        <v>1027</v>
      </c>
      <c r="K262" s="166" t="s">
        <v>1028</v>
      </c>
      <c r="L262" s="166" t="s">
        <v>1029</v>
      </c>
      <c r="M262" s="168" t="s">
        <v>1188</v>
      </c>
      <c r="N262" s="187"/>
      <c r="O262" s="187"/>
      <c r="P262" s="187"/>
      <c r="Q262" s="196"/>
      <c r="R262" s="187"/>
      <c r="S262" s="126" t="e">
        <f t="shared" si="30"/>
        <v>#DIV/0!</v>
      </c>
      <c r="T262" s="112"/>
      <c r="U262" s="112"/>
      <c r="V262" s="112"/>
      <c r="W262" s="197"/>
      <c r="X262" s="197"/>
      <c r="Y262" s="197"/>
      <c r="Z262" s="197"/>
      <c r="AA262" s="197"/>
      <c r="AB262" s="197"/>
      <c r="AC262" s="197"/>
      <c r="AD262" s="197"/>
      <c r="AE262" s="158"/>
      <c r="AF262" s="134" t="e">
        <f>IF((#REF!+R262+X262)-P262=0,TRUE,FALSE)</f>
        <v>#REF!</v>
      </c>
      <c r="AG262" s="134" t="b">
        <f t="shared" si="36"/>
        <v>1</v>
      </c>
      <c r="AH262" s="162"/>
      <c r="AI262" s="163"/>
    </row>
    <row r="263" s="78" customFormat="1" ht="48" customHeight="1" spans="1:33">
      <c r="A263" s="94">
        <f t="shared" si="37"/>
        <v>260</v>
      </c>
      <c r="B263" s="178" t="s">
        <v>1189</v>
      </c>
      <c r="C263" s="178" t="s">
        <v>1023</v>
      </c>
      <c r="D263" s="178" t="s">
        <v>36</v>
      </c>
      <c r="E263" s="178" t="s">
        <v>1023</v>
      </c>
      <c r="F263" s="178" t="s">
        <v>329</v>
      </c>
      <c r="G263" s="178" t="s">
        <v>1190</v>
      </c>
      <c r="H263" s="178" t="s">
        <v>87</v>
      </c>
      <c r="I263" s="178" t="s">
        <v>1191</v>
      </c>
      <c r="J263" s="166" t="s">
        <v>1027</v>
      </c>
      <c r="K263" s="166" t="s">
        <v>1028</v>
      </c>
      <c r="L263" s="166" t="s">
        <v>1029</v>
      </c>
      <c r="M263" s="178" t="s">
        <v>1163</v>
      </c>
      <c r="N263" s="178"/>
      <c r="O263" s="178"/>
      <c r="P263" s="178"/>
      <c r="Q263" s="172"/>
      <c r="R263" s="178"/>
      <c r="S263" s="126" t="e">
        <f t="shared" ref="S263:S326" si="38">R263/Q263</f>
        <v>#DIV/0!</v>
      </c>
      <c r="T263" s="112"/>
      <c r="U263" s="112"/>
      <c r="V263" s="112"/>
      <c r="W263" s="200"/>
      <c r="X263" s="200"/>
      <c r="Y263" s="200"/>
      <c r="Z263" s="200"/>
      <c r="AA263" s="200"/>
      <c r="AB263" s="200"/>
      <c r="AC263" s="200"/>
      <c r="AD263" s="200"/>
      <c r="AF263" s="134" t="e">
        <f>IF((#REF!+R263+X263)-P263=0,TRUE,FALSE)</f>
        <v>#REF!</v>
      </c>
      <c r="AG263" s="134" t="b">
        <f t="shared" si="36"/>
        <v>1</v>
      </c>
    </row>
    <row r="264" s="72" customFormat="1" ht="69" customHeight="1" spans="1:33">
      <c r="A264" s="94">
        <f t="shared" si="37"/>
        <v>261</v>
      </c>
      <c r="B264" s="177" t="s">
        <v>1192</v>
      </c>
      <c r="C264" s="177" t="s">
        <v>1023</v>
      </c>
      <c r="D264" s="177" t="s">
        <v>36</v>
      </c>
      <c r="E264" s="177" t="s">
        <v>1023</v>
      </c>
      <c r="F264" s="177" t="s">
        <v>329</v>
      </c>
      <c r="G264" s="177" t="s">
        <v>1193</v>
      </c>
      <c r="H264" s="177" t="s">
        <v>387</v>
      </c>
      <c r="I264" s="177" t="s">
        <v>1194</v>
      </c>
      <c r="J264" s="166" t="s">
        <v>1027</v>
      </c>
      <c r="K264" s="166" t="s">
        <v>1028</v>
      </c>
      <c r="L264" s="166" t="s">
        <v>1029</v>
      </c>
      <c r="M264" s="177" t="s">
        <v>1195</v>
      </c>
      <c r="N264" s="177"/>
      <c r="O264" s="177"/>
      <c r="P264" s="177"/>
      <c r="Q264" s="171"/>
      <c r="R264" s="177"/>
      <c r="S264" s="126" t="e">
        <f t="shared" si="38"/>
        <v>#DIV/0!</v>
      </c>
      <c r="T264" s="112"/>
      <c r="U264" s="112"/>
      <c r="V264" s="112"/>
      <c r="W264" s="137"/>
      <c r="X264" s="137"/>
      <c r="Y264" s="137"/>
      <c r="Z264" s="137"/>
      <c r="AA264" s="137"/>
      <c r="AB264" s="137"/>
      <c r="AC264" s="137"/>
      <c r="AD264" s="137"/>
      <c r="AF264" s="134" t="e">
        <f>IF((#REF!+R264+X264)-P264=0,TRUE,FALSE)</f>
        <v>#REF!</v>
      </c>
      <c r="AG264" s="134" t="b">
        <f t="shared" si="36"/>
        <v>1</v>
      </c>
    </row>
    <row r="265" s="72" customFormat="1" ht="69" customHeight="1" spans="1:33">
      <c r="A265" s="94">
        <f t="shared" si="37"/>
        <v>262</v>
      </c>
      <c r="B265" s="177" t="s">
        <v>1196</v>
      </c>
      <c r="C265" s="177" t="s">
        <v>1023</v>
      </c>
      <c r="D265" s="177" t="s">
        <v>36</v>
      </c>
      <c r="E265" s="177" t="s">
        <v>1023</v>
      </c>
      <c r="F265" s="177" t="s">
        <v>223</v>
      </c>
      <c r="G265" s="177" t="s">
        <v>1197</v>
      </c>
      <c r="H265" s="177" t="s">
        <v>1198</v>
      </c>
      <c r="I265" s="179" t="s">
        <v>1199</v>
      </c>
      <c r="J265" s="166" t="s">
        <v>1027</v>
      </c>
      <c r="K265" s="166" t="s">
        <v>1028</v>
      </c>
      <c r="L265" s="166" t="s">
        <v>1029</v>
      </c>
      <c r="M265" s="177" t="s">
        <v>1200</v>
      </c>
      <c r="N265" s="177"/>
      <c r="O265" s="189"/>
      <c r="P265" s="189"/>
      <c r="Q265" s="189"/>
      <c r="R265" s="201"/>
      <c r="S265" s="126" t="e">
        <f t="shared" si="38"/>
        <v>#DIV/0!</v>
      </c>
      <c r="T265" s="112"/>
      <c r="U265" s="112"/>
      <c r="V265" s="112"/>
      <c r="W265" s="137"/>
      <c r="X265" s="137"/>
      <c r="Y265" s="137"/>
      <c r="Z265" s="137"/>
      <c r="AA265" s="137"/>
      <c r="AB265" s="137"/>
      <c r="AC265" s="137"/>
      <c r="AD265" s="137"/>
      <c r="AF265" s="134" t="e">
        <f>IF((#REF!+R265+X265)-P265=0,TRUE,FALSE)</f>
        <v>#REF!</v>
      </c>
      <c r="AG265" s="134" t="b">
        <f t="shared" si="36"/>
        <v>1</v>
      </c>
    </row>
    <row r="266" s="72" customFormat="1" ht="69" customHeight="1" spans="1:33">
      <c r="A266" s="95">
        <f t="shared" si="37"/>
        <v>263</v>
      </c>
      <c r="B266" s="179" t="s">
        <v>1201</v>
      </c>
      <c r="C266" s="179" t="s">
        <v>1202</v>
      </c>
      <c r="D266" s="179" t="s">
        <v>276</v>
      </c>
      <c r="E266" s="179" t="s">
        <v>1023</v>
      </c>
      <c r="F266" s="179" t="s">
        <v>1203</v>
      </c>
      <c r="G266" s="179" t="s">
        <v>1204</v>
      </c>
      <c r="H266" s="179" t="s">
        <v>1205</v>
      </c>
      <c r="I266" s="177" t="s">
        <v>1206</v>
      </c>
      <c r="J266" s="179" t="s">
        <v>1207</v>
      </c>
      <c r="K266" s="179" t="s">
        <v>1208</v>
      </c>
      <c r="L266" s="166" t="s">
        <v>1029</v>
      </c>
      <c r="M266" s="179" t="s">
        <v>1209</v>
      </c>
      <c r="N266" s="179"/>
      <c r="O266" s="138"/>
      <c r="P266" s="138"/>
      <c r="Q266" s="150"/>
      <c r="R266" s="138"/>
      <c r="S266" s="126" t="e">
        <f t="shared" si="38"/>
        <v>#DIV/0!</v>
      </c>
      <c r="T266" s="112"/>
      <c r="U266" s="112"/>
      <c r="V266" s="112"/>
      <c r="W266" s="138"/>
      <c r="X266" s="138"/>
      <c r="Y266" s="137"/>
      <c r="Z266" s="137"/>
      <c r="AA266" s="137"/>
      <c r="AB266" s="137"/>
      <c r="AC266" s="137"/>
      <c r="AD266" s="137"/>
      <c r="AF266" s="134" t="e">
        <f>IF((#REF!+R266+X266)-P266=0,TRUE,FALSE)</f>
        <v>#REF!</v>
      </c>
      <c r="AG266" s="134" t="b">
        <f t="shared" ref="AG266:AG278" si="39">IF((P266+W266+Y266)-O266=0,TRUE,FALSE)</f>
        <v>1</v>
      </c>
    </row>
    <row r="267" s="72" customFormat="1" ht="69" customHeight="1" spans="1:33">
      <c r="A267" s="95">
        <f t="shared" si="37"/>
        <v>264</v>
      </c>
      <c r="B267" s="179" t="s">
        <v>1210</v>
      </c>
      <c r="C267" s="179" t="s">
        <v>1202</v>
      </c>
      <c r="D267" s="179" t="s">
        <v>276</v>
      </c>
      <c r="E267" s="179" t="s">
        <v>1023</v>
      </c>
      <c r="F267" s="179" t="s">
        <v>1211</v>
      </c>
      <c r="G267" s="179" t="s">
        <v>1204</v>
      </c>
      <c r="H267" s="179" t="s">
        <v>1205</v>
      </c>
      <c r="I267" s="177" t="s">
        <v>1206</v>
      </c>
      <c r="J267" s="179" t="s">
        <v>1207</v>
      </c>
      <c r="K267" s="179" t="s">
        <v>1208</v>
      </c>
      <c r="L267" s="166" t="s">
        <v>1029</v>
      </c>
      <c r="M267" s="179" t="s">
        <v>1209</v>
      </c>
      <c r="N267" s="179"/>
      <c r="O267" s="100"/>
      <c r="P267" s="100"/>
      <c r="Q267" s="127"/>
      <c r="R267" s="100"/>
      <c r="S267" s="126" t="e">
        <f t="shared" si="38"/>
        <v>#DIV/0!</v>
      </c>
      <c r="T267" s="112"/>
      <c r="U267" s="112"/>
      <c r="V267" s="112"/>
      <c r="W267" s="100"/>
      <c r="X267" s="100"/>
      <c r="Y267" s="137"/>
      <c r="Z267" s="137"/>
      <c r="AA267" s="137"/>
      <c r="AB267" s="137"/>
      <c r="AC267" s="137"/>
      <c r="AD267" s="137"/>
      <c r="AF267" s="134" t="e">
        <f>IF((#REF!+R267+X267)-P267=0,TRUE,FALSE)</f>
        <v>#REF!</v>
      </c>
      <c r="AG267" s="134" t="b">
        <f t="shared" si="39"/>
        <v>1</v>
      </c>
    </row>
    <row r="268" s="73" customFormat="1" ht="50.25" customHeight="1" spans="1:33">
      <c r="A268" s="94">
        <f t="shared" si="37"/>
        <v>265</v>
      </c>
      <c r="B268" s="100" t="s">
        <v>1212</v>
      </c>
      <c r="C268" s="100" t="s">
        <v>1202</v>
      </c>
      <c r="D268" s="100" t="s">
        <v>276</v>
      </c>
      <c r="E268" s="100" t="s">
        <v>213</v>
      </c>
      <c r="F268" s="100" t="s">
        <v>1213</v>
      </c>
      <c r="G268" s="100" t="s">
        <v>1214</v>
      </c>
      <c r="H268" s="100" t="s">
        <v>1215</v>
      </c>
      <c r="I268" s="100" t="s">
        <v>1216</v>
      </c>
      <c r="J268" s="100" t="s">
        <v>1207</v>
      </c>
      <c r="K268" s="113" t="s">
        <v>219</v>
      </c>
      <c r="L268" s="113" t="s">
        <v>220</v>
      </c>
      <c r="M268" s="100" t="s">
        <v>1217</v>
      </c>
      <c r="N268" s="100"/>
      <c r="O268" s="113"/>
      <c r="P268" s="113"/>
      <c r="Q268" s="157"/>
      <c r="R268" s="113"/>
      <c r="S268" s="126" t="e">
        <f t="shared" si="38"/>
        <v>#DIV/0!</v>
      </c>
      <c r="T268" s="112"/>
      <c r="U268" s="112"/>
      <c r="V268" s="112"/>
      <c r="W268" s="113"/>
      <c r="X268" s="113"/>
      <c r="Y268" s="138"/>
      <c r="Z268" s="138"/>
      <c r="AA268" s="138"/>
      <c r="AB268" s="138"/>
      <c r="AC268" s="138"/>
      <c r="AD268" s="100"/>
      <c r="AF268" s="134" t="e">
        <f>IF((#REF!+R268+X268)-P268=0,TRUE,FALSE)</f>
        <v>#REF!</v>
      </c>
      <c r="AG268" s="134" t="b">
        <f t="shared" si="39"/>
        <v>1</v>
      </c>
    </row>
    <row r="269" s="73" customFormat="1" ht="50.25" customHeight="1" spans="1:33">
      <c r="A269" s="94">
        <f t="shared" si="37"/>
        <v>266</v>
      </c>
      <c r="B269" s="179" t="s">
        <v>1218</v>
      </c>
      <c r="C269" s="179" t="s">
        <v>1202</v>
      </c>
      <c r="D269" s="179" t="s">
        <v>36</v>
      </c>
      <c r="E269" s="179" t="s">
        <v>1023</v>
      </c>
      <c r="F269" s="180">
        <v>0.84</v>
      </c>
      <c r="G269" s="179" t="s">
        <v>1204</v>
      </c>
      <c r="H269" s="179" t="s">
        <v>1219</v>
      </c>
      <c r="I269" s="179" t="s">
        <v>1220</v>
      </c>
      <c r="J269" s="179" t="s">
        <v>1207</v>
      </c>
      <c r="K269" s="179" t="s">
        <v>1208</v>
      </c>
      <c r="L269" s="166" t="s">
        <v>1029</v>
      </c>
      <c r="M269" s="179" t="s">
        <v>180</v>
      </c>
      <c r="N269" s="179"/>
      <c r="O269" s="154"/>
      <c r="P269" s="154"/>
      <c r="Q269" s="157"/>
      <c r="R269" s="113"/>
      <c r="S269" s="126" t="e">
        <f t="shared" si="38"/>
        <v>#DIV/0!</v>
      </c>
      <c r="T269" s="112"/>
      <c r="U269" s="112"/>
      <c r="V269" s="112"/>
      <c r="W269" s="113"/>
      <c r="X269" s="113"/>
      <c r="Y269" s="138"/>
      <c r="Z269" s="138"/>
      <c r="AA269" s="138"/>
      <c r="AB269" s="138"/>
      <c r="AC269" s="138"/>
      <c r="AD269" s="100"/>
      <c r="AF269" s="134" t="e">
        <f>IF((#REF!+R269+X269)-P269=0,TRUE,FALSE)</f>
        <v>#REF!</v>
      </c>
      <c r="AG269" s="134" t="b">
        <f t="shared" si="39"/>
        <v>1</v>
      </c>
    </row>
    <row r="270" s="73" customFormat="1" ht="50.25" customHeight="1" spans="1:33">
      <c r="A270" s="94">
        <f t="shared" ref="A270:A279" si="40">ROW()-3</f>
        <v>267</v>
      </c>
      <c r="B270" s="179" t="s">
        <v>1221</v>
      </c>
      <c r="C270" s="179" t="s">
        <v>1202</v>
      </c>
      <c r="D270" s="179" t="s">
        <v>36</v>
      </c>
      <c r="E270" s="179" t="s">
        <v>1023</v>
      </c>
      <c r="F270" s="180">
        <v>0.72</v>
      </c>
      <c r="G270" s="179" t="s">
        <v>1204</v>
      </c>
      <c r="H270" s="179" t="s">
        <v>1222</v>
      </c>
      <c r="I270" s="179" t="s">
        <v>1223</v>
      </c>
      <c r="J270" s="179" t="s">
        <v>1207</v>
      </c>
      <c r="K270" s="179" t="s">
        <v>1208</v>
      </c>
      <c r="L270" s="166" t="s">
        <v>1029</v>
      </c>
      <c r="M270" s="179" t="s">
        <v>1224</v>
      </c>
      <c r="N270" s="179"/>
      <c r="O270" s="154"/>
      <c r="P270" s="154"/>
      <c r="Q270" s="157"/>
      <c r="R270" s="113"/>
      <c r="S270" s="126" t="e">
        <f t="shared" si="38"/>
        <v>#DIV/0!</v>
      </c>
      <c r="T270" s="112"/>
      <c r="U270" s="112"/>
      <c r="V270" s="112"/>
      <c r="W270" s="113"/>
      <c r="X270" s="113"/>
      <c r="Y270" s="138"/>
      <c r="Z270" s="138"/>
      <c r="AA270" s="138"/>
      <c r="AB270" s="138"/>
      <c r="AC270" s="138"/>
      <c r="AD270" s="100"/>
      <c r="AF270" s="134" t="e">
        <f>IF((#REF!+R270+X270)-P270=0,TRUE,FALSE)</f>
        <v>#REF!</v>
      </c>
      <c r="AG270" s="134" t="b">
        <f t="shared" si="39"/>
        <v>1</v>
      </c>
    </row>
    <row r="271" s="73" customFormat="1" ht="50.25" customHeight="1" spans="1:33">
      <c r="A271" s="94">
        <f t="shared" si="40"/>
        <v>268</v>
      </c>
      <c r="B271" s="179" t="s">
        <v>1225</v>
      </c>
      <c r="C271" s="179" t="s">
        <v>1202</v>
      </c>
      <c r="D271" s="179" t="s">
        <v>36</v>
      </c>
      <c r="E271" s="179" t="s">
        <v>1023</v>
      </c>
      <c r="F271" s="180">
        <v>0.65</v>
      </c>
      <c r="G271" s="179" t="s">
        <v>1204</v>
      </c>
      <c r="H271" s="179" t="s">
        <v>1226</v>
      </c>
      <c r="I271" s="179" t="s">
        <v>1227</v>
      </c>
      <c r="J271" s="179" t="s">
        <v>1207</v>
      </c>
      <c r="K271" s="179" t="s">
        <v>1208</v>
      </c>
      <c r="L271" s="166" t="s">
        <v>1029</v>
      </c>
      <c r="M271" s="179" t="s">
        <v>1228</v>
      </c>
      <c r="N271" s="179"/>
      <c r="O271" s="154"/>
      <c r="P271" s="154"/>
      <c r="Q271" s="157"/>
      <c r="R271" s="113"/>
      <c r="S271" s="126" t="e">
        <f t="shared" si="38"/>
        <v>#DIV/0!</v>
      </c>
      <c r="T271" s="112"/>
      <c r="U271" s="112"/>
      <c r="V271" s="112"/>
      <c r="W271" s="113"/>
      <c r="X271" s="113"/>
      <c r="Y271" s="138"/>
      <c r="Z271" s="138"/>
      <c r="AA271" s="138"/>
      <c r="AB271" s="138"/>
      <c r="AC271" s="138"/>
      <c r="AD271" s="100"/>
      <c r="AF271" s="134" t="e">
        <f>IF((#REF!+R271+X271)-P271=0,TRUE,FALSE)</f>
        <v>#REF!</v>
      </c>
      <c r="AG271" s="134" t="b">
        <f t="shared" si="39"/>
        <v>1</v>
      </c>
    </row>
    <row r="272" s="73" customFormat="1" ht="50.25" customHeight="1" spans="1:33">
      <c r="A272" s="94">
        <f t="shared" si="40"/>
        <v>269</v>
      </c>
      <c r="B272" s="99" t="s">
        <v>1229</v>
      </c>
      <c r="C272" s="99" t="s">
        <v>1202</v>
      </c>
      <c r="D272" s="99" t="s">
        <v>36</v>
      </c>
      <c r="E272" s="99" t="s">
        <v>37</v>
      </c>
      <c r="F272" s="181">
        <v>0.99</v>
      </c>
      <c r="G272" s="99" t="s">
        <v>1230</v>
      </c>
      <c r="H272" s="99" t="s">
        <v>1231</v>
      </c>
      <c r="I272" s="99" t="s">
        <v>1232</v>
      </c>
      <c r="J272" s="99" t="s">
        <v>1207</v>
      </c>
      <c r="K272" s="95" t="s">
        <v>43</v>
      </c>
      <c r="L272" s="95" t="s">
        <v>44</v>
      </c>
      <c r="M272" s="99" t="s">
        <v>1233</v>
      </c>
      <c r="N272" s="99"/>
      <c r="O272" s="154"/>
      <c r="P272" s="154"/>
      <c r="Q272" s="157"/>
      <c r="R272" s="113"/>
      <c r="S272" s="126" t="e">
        <f t="shared" si="38"/>
        <v>#DIV/0!</v>
      </c>
      <c r="T272" s="112"/>
      <c r="U272" s="112"/>
      <c r="V272" s="112"/>
      <c r="W272" s="113"/>
      <c r="X272" s="113"/>
      <c r="Y272" s="150"/>
      <c r="Z272" s="150"/>
      <c r="AA272" s="150"/>
      <c r="AB272" s="150"/>
      <c r="AC272" s="150"/>
      <c r="AD272" s="100"/>
      <c r="AF272" s="134" t="e">
        <f>IF((#REF!+R272+X272)-P272=0,TRUE,FALSE)</f>
        <v>#REF!</v>
      </c>
      <c r="AG272" s="134" t="b">
        <f t="shared" si="39"/>
        <v>1</v>
      </c>
    </row>
    <row r="273" s="73" customFormat="1" ht="50.25" customHeight="1" spans="1:33">
      <c r="A273" s="94">
        <f t="shared" si="40"/>
        <v>270</v>
      </c>
      <c r="B273" s="100" t="s">
        <v>1234</v>
      </c>
      <c r="C273" s="100" t="s">
        <v>1202</v>
      </c>
      <c r="D273" s="100" t="s">
        <v>276</v>
      </c>
      <c r="E273" s="100" t="s">
        <v>343</v>
      </c>
      <c r="F273" s="100" t="s">
        <v>1235</v>
      </c>
      <c r="G273" s="100" t="s">
        <v>1236</v>
      </c>
      <c r="H273" s="100" t="s">
        <v>1237</v>
      </c>
      <c r="I273" s="100" t="s">
        <v>1238</v>
      </c>
      <c r="J273" s="100" t="s">
        <v>1207</v>
      </c>
      <c r="K273" s="103" t="s">
        <v>347</v>
      </c>
      <c r="L273" s="103" t="s">
        <v>348</v>
      </c>
      <c r="M273" s="100" t="s">
        <v>256</v>
      </c>
      <c r="N273" s="100"/>
      <c r="O273" s="154"/>
      <c r="P273" s="154"/>
      <c r="Q273" s="157"/>
      <c r="R273" s="113"/>
      <c r="S273" s="126" t="e">
        <f t="shared" si="38"/>
        <v>#DIV/0!</v>
      </c>
      <c r="T273" s="112"/>
      <c r="U273" s="112"/>
      <c r="V273" s="112"/>
      <c r="W273" s="113"/>
      <c r="X273" s="113"/>
      <c r="Y273" s="138"/>
      <c r="Z273" s="138"/>
      <c r="AA273" s="138"/>
      <c r="AB273" s="138"/>
      <c r="AC273" s="138"/>
      <c r="AD273" s="100"/>
      <c r="AF273" s="134" t="e">
        <f>IF((#REF!+R273+X273)-P273=0,TRUE,FALSE)</f>
        <v>#REF!</v>
      </c>
      <c r="AG273" s="134" t="b">
        <f t="shared" si="39"/>
        <v>1</v>
      </c>
    </row>
    <row r="274" s="73" customFormat="1" ht="50.25" customHeight="1" spans="1:33">
      <c r="A274" s="94">
        <f t="shared" si="40"/>
        <v>271</v>
      </c>
      <c r="B274" s="100" t="s">
        <v>1239</v>
      </c>
      <c r="C274" s="100" t="s">
        <v>1202</v>
      </c>
      <c r="D274" s="100" t="s">
        <v>276</v>
      </c>
      <c r="E274" s="100" t="s">
        <v>565</v>
      </c>
      <c r="F274" s="141">
        <v>0.2</v>
      </c>
      <c r="G274" s="182" t="s">
        <v>595</v>
      </c>
      <c r="H274" s="182" t="s">
        <v>1240</v>
      </c>
      <c r="I274" s="100" t="s">
        <v>1241</v>
      </c>
      <c r="J274" s="100" t="s">
        <v>1207</v>
      </c>
      <c r="K274" s="100" t="s">
        <v>1242</v>
      </c>
      <c r="L274" s="100" t="s">
        <v>570</v>
      </c>
      <c r="M274" s="100" t="s">
        <v>467</v>
      </c>
      <c r="N274" s="100"/>
      <c r="O274" s="183"/>
      <c r="P274" s="183"/>
      <c r="Q274" s="202"/>
      <c r="R274" s="183"/>
      <c r="S274" s="126" t="e">
        <f t="shared" si="38"/>
        <v>#DIV/0!</v>
      </c>
      <c r="T274" s="112"/>
      <c r="U274" s="112"/>
      <c r="V274" s="112"/>
      <c r="W274" s="183"/>
      <c r="X274" s="183"/>
      <c r="Y274" s="138"/>
      <c r="Z274" s="138"/>
      <c r="AA274" s="138"/>
      <c r="AB274" s="138"/>
      <c r="AC274" s="138"/>
      <c r="AD274" s="100"/>
      <c r="AF274" s="134" t="e">
        <f>IF((#REF!+R274+X274)-P274=0,TRUE,FALSE)</f>
        <v>#REF!</v>
      </c>
      <c r="AG274" s="134" t="b">
        <f t="shared" si="39"/>
        <v>1</v>
      </c>
    </row>
    <row r="275" s="73" customFormat="1" ht="50.25" customHeight="1" spans="1:33">
      <c r="A275" s="94">
        <f t="shared" si="40"/>
        <v>272</v>
      </c>
      <c r="B275" s="100" t="s">
        <v>1243</v>
      </c>
      <c r="C275" s="100" t="s">
        <v>1202</v>
      </c>
      <c r="D275" s="100" t="s">
        <v>276</v>
      </c>
      <c r="E275" s="100" t="s">
        <v>213</v>
      </c>
      <c r="F275" s="141">
        <v>0.15</v>
      </c>
      <c r="G275" s="182" t="s">
        <v>1244</v>
      </c>
      <c r="H275" s="182" t="s">
        <v>1245</v>
      </c>
      <c r="I275" s="100" t="s">
        <v>1246</v>
      </c>
      <c r="J275" s="100" t="s">
        <v>1207</v>
      </c>
      <c r="K275" s="113" t="s">
        <v>219</v>
      </c>
      <c r="L275" s="113" t="s">
        <v>220</v>
      </c>
      <c r="M275" s="100" t="s">
        <v>1247</v>
      </c>
      <c r="N275" s="100"/>
      <c r="O275" s="183"/>
      <c r="P275" s="183"/>
      <c r="Q275" s="202"/>
      <c r="R275" s="183"/>
      <c r="S275" s="126" t="e">
        <f t="shared" si="38"/>
        <v>#DIV/0!</v>
      </c>
      <c r="T275" s="112"/>
      <c r="U275" s="112"/>
      <c r="V275" s="112"/>
      <c r="W275" s="183"/>
      <c r="X275" s="183"/>
      <c r="Y275" s="138"/>
      <c r="Z275" s="138"/>
      <c r="AA275" s="138"/>
      <c r="AB275" s="138"/>
      <c r="AC275" s="138"/>
      <c r="AD275" s="100"/>
      <c r="AF275" s="134" t="e">
        <f>IF((#REF!+R275+X275)-P275=0,TRUE,FALSE)</f>
        <v>#REF!</v>
      </c>
      <c r="AG275" s="134" t="b">
        <f t="shared" si="39"/>
        <v>1</v>
      </c>
    </row>
    <row r="276" s="73" customFormat="1" ht="49.5" spans="1:33">
      <c r="A276" s="94">
        <f t="shared" si="40"/>
        <v>273</v>
      </c>
      <c r="B276" s="100" t="s">
        <v>1248</v>
      </c>
      <c r="C276" s="100" t="s">
        <v>1202</v>
      </c>
      <c r="D276" s="100" t="s">
        <v>276</v>
      </c>
      <c r="E276" s="100" t="s">
        <v>213</v>
      </c>
      <c r="F276" s="141">
        <v>0.15</v>
      </c>
      <c r="G276" s="182" t="s">
        <v>1214</v>
      </c>
      <c r="H276" s="182" t="s">
        <v>1249</v>
      </c>
      <c r="I276" s="100" t="s">
        <v>1250</v>
      </c>
      <c r="J276" s="100" t="s">
        <v>1207</v>
      </c>
      <c r="K276" s="113" t="s">
        <v>219</v>
      </c>
      <c r="L276" s="113" t="s">
        <v>220</v>
      </c>
      <c r="M276" s="100" t="s">
        <v>1251</v>
      </c>
      <c r="N276" s="100"/>
      <c r="O276" s="183"/>
      <c r="P276" s="183"/>
      <c r="Q276" s="202"/>
      <c r="R276" s="183"/>
      <c r="S276" s="126" t="e">
        <f t="shared" si="38"/>
        <v>#DIV/0!</v>
      </c>
      <c r="T276" s="112"/>
      <c r="U276" s="112"/>
      <c r="V276" s="112"/>
      <c r="W276" s="183"/>
      <c r="X276" s="183"/>
      <c r="Y276" s="138"/>
      <c r="Z276" s="138"/>
      <c r="AA276" s="138"/>
      <c r="AB276" s="138"/>
      <c r="AC276" s="138"/>
      <c r="AD276" s="100"/>
      <c r="AF276" s="134" t="e">
        <f>IF((#REF!+R276+X276)-P276=0,TRUE,FALSE)</f>
        <v>#REF!</v>
      </c>
      <c r="AG276" s="134" t="b">
        <f t="shared" si="39"/>
        <v>1</v>
      </c>
    </row>
    <row r="277" s="74" customFormat="1" ht="50.25" customHeight="1" spans="1:33">
      <c r="A277" s="94"/>
      <c r="B277" s="183" t="s">
        <v>1252</v>
      </c>
      <c r="C277" s="183" t="s">
        <v>1202</v>
      </c>
      <c r="D277" s="183" t="s">
        <v>276</v>
      </c>
      <c r="E277" s="183" t="s">
        <v>565</v>
      </c>
      <c r="F277" s="184">
        <v>0.5</v>
      </c>
      <c r="G277" s="183" t="s">
        <v>1253</v>
      </c>
      <c r="H277" s="183" t="s">
        <v>1254</v>
      </c>
      <c r="I277" s="183" t="s">
        <v>1255</v>
      </c>
      <c r="J277" s="100" t="s">
        <v>1207</v>
      </c>
      <c r="K277" s="100" t="s">
        <v>1242</v>
      </c>
      <c r="L277" s="100" t="s">
        <v>570</v>
      </c>
      <c r="M277" s="183" t="s">
        <v>94</v>
      </c>
      <c r="N277" s="183"/>
      <c r="O277" s="183"/>
      <c r="P277" s="183"/>
      <c r="Q277" s="202"/>
      <c r="R277" s="183"/>
      <c r="S277" s="126" t="e">
        <f t="shared" si="38"/>
        <v>#DIV/0!</v>
      </c>
      <c r="T277" s="112"/>
      <c r="U277" s="112"/>
      <c r="V277" s="112"/>
      <c r="W277" s="183"/>
      <c r="X277" s="183"/>
      <c r="Y277" s="138"/>
      <c r="Z277" s="138"/>
      <c r="AA277" s="138"/>
      <c r="AB277" s="138"/>
      <c r="AC277" s="138"/>
      <c r="AD277" s="100"/>
      <c r="AF277" s="134" t="e">
        <f>IF((#REF!+R277+X277)-P277=0,TRUE,FALSE)</f>
        <v>#REF!</v>
      </c>
      <c r="AG277" s="134" t="b">
        <f t="shared" si="39"/>
        <v>1</v>
      </c>
    </row>
    <row r="278" s="77" customFormat="1" customHeight="1" spans="1:33">
      <c r="A278" s="148"/>
      <c r="B278" s="183" t="s">
        <v>1256</v>
      </c>
      <c r="C278" s="183" t="s">
        <v>1202</v>
      </c>
      <c r="D278" s="183" t="s">
        <v>276</v>
      </c>
      <c r="E278" s="183" t="s">
        <v>565</v>
      </c>
      <c r="F278" s="184">
        <v>0.02</v>
      </c>
      <c r="G278" s="183" t="s">
        <v>595</v>
      </c>
      <c r="H278" s="183" t="s">
        <v>1257</v>
      </c>
      <c r="I278" s="183" t="s">
        <v>1258</v>
      </c>
      <c r="J278" s="100" t="s">
        <v>1207</v>
      </c>
      <c r="K278" s="100" t="s">
        <v>1242</v>
      </c>
      <c r="L278" s="100" t="s">
        <v>570</v>
      </c>
      <c r="M278" s="183" t="s">
        <v>94</v>
      </c>
      <c r="N278" s="183"/>
      <c r="O278" s="183"/>
      <c r="P278" s="183"/>
      <c r="Q278" s="202"/>
      <c r="R278" s="183"/>
      <c r="S278" s="126" t="e">
        <f t="shared" si="38"/>
        <v>#DIV/0!</v>
      </c>
      <c r="T278" s="112"/>
      <c r="U278" s="112"/>
      <c r="V278" s="112"/>
      <c r="W278" s="183"/>
      <c r="X278" s="183"/>
      <c r="Y278" s="205"/>
      <c r="Z278" s="205"/>
      <c r="AA278" s="205"/>
      <c r="AB278" s="205"/>
      <c r="AC278" s="205"/>
      <c r="AD278" s="148"/>
      <c r="AF278" s="134" t="e">
        <f>IF((#REF!+R278+X278)-P278=0,TRUE,FALSE)</f>
        <v>#REF!</v>
      </c>
      <c r="AG278" s="134" t="b">
        <f t="shared" si="39"/>
        <v>1</v>
      </c>
    </row>
    <row r="279" s="73" customFormat="1" ht="63.5" customHeight="1" spans="1:33">
      <c r="A279" s="94">
        <f>ROW()-3</f>
        <v>276</v>
      </c>
      <c r="B279" s="185" t="s">
        <v>1259</v>
      </c>
      <c r="C279" s="185" t="s">
        <v>1260</v>
      </c>
      <c r="D279" s="185" t="s">
        <v>36</v>
      </c>
      <c r="E279" s="185" t="s">
        <v>565</v>
      </c>
      <c r="F279" s="185" t="s">
        <v>1261</v>
      </c>
      <c r="G279" s="185" t="s">
        <v>1262</v>
      </c>
      <c r="H279" s="185" t="s">
        <v>299</v>
      </c>
      <c r="I279" s="185" t="s">
        <v>1263</v>
      </c>
      <c r="J279" s="190"/>
      <c r="K279" s="190"/>
      <c r="L279" s="190"/>
      <c r="M279" s="185" t="s">
        <v>641</v>
      </c>
      <c r="N279" s="185"/>
      <c r="O279" s="191"/>
      <c r="P279" s="185"/>
      <c r="Q279" s="191"/>
      <c r="R279" s="185"/>
      <c r="S279" s="126" t="e">
        <f t="shared" si="38"/>
        <v>#DIV/0!</v>
      </c>
      <c r="T279" s="112"/>
      <c r="U279" s="112"/>
      <c r="V279" s="112"/>
      <c r="W279" s="185"/>
      <c r="X279" s="185"/>
      <c r="Y279" s="185"/>
      <c r="Z279" s="112"/>
      <c r="AA279" s="112"/>
      <c r="AB279" s="112"/>
      <c r="AC279" s="112"/>
      <c r="AD279" s="112"/>
      <c r="AF279" s="134" t="e">
        <f>IF((#REF!+R279+X279)-P279=0,TRUE,FALSE)</f>
        <v>#REF!</v>
      </c>
      <c r="AG279" s="134" t="b">
        <f t="shared" ref="AG278:AG298" si="41">IF((P279+W279+Y279)-O279=0,TRUE,FALSE)</f>
        <v>1</v>
      </c>
    </row>
    <row r="280" s="73" customFormat="1" ht="50.25" customHeight="1" spans="1:33">
      <c r="A280" s="94">
        <f>ROW()-3</f>
        <v>277</v>
      </c>
      <c r="B280" s="185" t="s">
        <v>1264</v>
      </c>
      <c r="C280" s="185" t="s">
        <v>1260</v>
      </c>
      <c r="D280" s="185" t="s">
        <v>36</v>
      </c>
      <c r="E280" s="185" t="s">
        <v>565</v>
      </c>
      <c r="F280" s="185" t="s">
        <v>1265</v>
      </c>
      <c r="G280" s="185" t="s">
        <v>595</v>
      </c>
      <c r="H280" s="185" t="s">
        <v>850</v>
      </c>
      <c r="I280" s="185" t="s">
        <v>1266</v>
      </c>
      <c r="J280" s="190"/>
      <c r="K280" s="190"/>
      <c r="L280" s="190"/>
      <c r="M280" s="185" t="s">
        <v>610</v>
      </c>
      <c r="N280" s="185"/>
      <c r="O280" s="191"/>
      <c r="P280" s="191"/>
      <c r="Q280" s="191"/>
      <c r="R280" s="191"/>
      <c r="S280" s="126" t="e">
        <f t="shared" si="38"/>
        <v>#DIV/0!</v>
      </c>
      <c r="T280" s="112"/>
      <c r="U280" s="112"/>
      <c r="V280" s="112"/>
      <c r="W280" s="185"/>
      <c r="X280" s="185"/>
      <c r="Y280" s="185"/>
      <c r="Z280" s="112"/>
      <c r="AA280" s="112"/>
      <c r="AB280" s="112"/>
      <c r="AC280" s="112"/>
      <c r="AD280" s="112"/>
      <c r="AF280" s="134" t="e">
        <f>IF((#REF!+R280+X280)-P280=0,TRUE,FALSE)</f>
        <v>#REF!</v>
      </c>
      <c r="AG280" s="134" t="b">
        <f t="shared" si="41"/>
        <v>1</v>
      </c>
    </row>
    <row r="281" s="73" customFormat="1" ht="50.25" customHeight="1" spans="1:33">
      <c r="A281" s="94">
        <f>ROW()-3</f>
        <v>278</v>
      </c>
      <c r="B281" s="185" t="s">
        <v>1267</v>
      </c>
      <c r="C281" s="185" t="s">
        <v>1260</v>
      </c>
      <c r="D281" s="185" t="s">
        <v>36</v>
      </c>
      <c r="E281" s="185" t="s">
        <v>565</v>
      </c>
      <c r="F281" s="185" t="s">
        <v>238</v>
      </c>
      <c r="G281" s="185" t="s">
        <v>1268</v>
      </c>
      <c r="H281" s="185" t="s">
        <v>1269</v>
      </c>
      <c r="I281" s="185" t="s">
        <v>1270</v>
      </c>
      <c r="J281" s="190"/>
      <c r="K281" s="190"/>
      <c r="L281" s="190"/>
      <c r="M281" s="185" t="s">
        <v>1271</v>
      </c>
      <c r="N281" s="185"/>
      <c r="O281" s="191"/>
      <c r="P281" s="185"/>
      <c r="Q281" s="191"/>
      <c r="R281" s="185"/>
      <c r="S281" s="126" t="e">
        <f t="shared" si="38"/>
        <v>#DIV/0!</v>
      </c>
      <c r="T281" s="112"/>
      <c r="U281" s="112"/>
      <c r="V281" s="112"/>
      <c r="W281" s="185"/>
      <c r="X281" s="185"/>
      <c r="Y281" s="185"/>
      <c r="Z281" s="112"/>
      <c r="AA281" s="112"/>
      <c r="AB281" s="112"/>
      <c r="AC281" s="112"/>
      <c r="AD281" s="112"/>
      <c r="AF281" s="134" t="e">
        <f>IF((#REF!+R281+X281)-P281=0,TRUE,FALSE)</f>
        <v>#REF!</v>
      </c>
      <c r="AG281" s="134" t="b">
        <f t="shared" si="41"/>
        <v>1</v>
      </c>
    </row>
    <row r="282" s="73" customFormat="1" ht="50.25" customHeight="1" spans="1:33">
      <c r="A282" s="94">
        <f t="shared" ref="A282:A297" si="42">ROW()-3</f>
        <v>279</v>
      </c>
      <c r="B282" s="185" t="s">
        <v>1272</v>
      </c>
      <c r="C282" s="185" t="s">
        <v>1260</v>
      </c>
      <c r="D282" s="185" t="s">
        <v>36</v>
      </c>
      <c r="E282" s="185" t="s">
        <v>565</v>
      </c>
      <c r="F282" s="185" t="s">
        <v>113</v>
      </c>
      <c r="G282" s="185" t="s">
        <v>1273</v>
      </c>
      <c r="H282" s="185" t="s">
        <v>1274</v>
      </c>
      <c r="I282" s="185" t="s">
        <v>1275</v>
      </c>
      <c r="J282" s="190"/>
      <c r="K282" s="190"/>
      <c r="L282" s="190"/>
      <c r="M282" s="185" t="s">
        <v>51</v>
      </c>
      <c r="N282" s="185"/>
      <c r="O282" s="191"/>
      <c r="P282" s="185"/>
      <c r="Q282" s="191"/>
      <c r="R282" s="185"/>
      <c r="S282" s="126" t="e">
        <f t="shared" si="38"/>
        <v>#DIV/0!</v>
      </c>
      <c r="T282" s="112"/>
      <c r="U282" s="112"/>
      <c r="V282" s="112"/>
      <c r="W282" s="185"/>
      <c r="X282" s="185"/>
      <c r="Y282" s="185"/>
      <c r="Z282" s="112"/>
      <c r="AA282" s="112"/>
      <c r="AB282" s="112"/>
      <c r="AC282" s="112"/>
      <c r="AD282" s="112"/>
      <c r="AF282" s="134" t="e">
        <f>IF((#REF!+R282+X282)-P282=0,TRUE,FALSE)</f>
        <v>#REF!</v>
      </c>
      <c r="AG282" s="134" t="b">
        <f t="shared" si="41"/>
        <v>1</v>
      </c>
    </row>
    <row r="283" s="73" customFormat="1" ht="50.25" customHeight="1" spans="1:33">
      <c r="A283" s="94">
        <f t="shared" si="42"/>
        <v>280</v>
      </c>
      <c r="B283" s="185" t="s">
        <v>1276</v>
      </c>
      <c r="C283" s="185" t="s">
        <v>1260</v>
      </c>
      <c r="D283" s="185" t="s">
        <v>36</v>
      </c>
      <c r="E283" s="185" t="s">
        <v>565</v>
      </c>
      <c r="F283" s="185" t="s">
        <v>1277</v>
      </c>
      <c r="G283" s="185" t="s">
        <v>903</v>
      </c>
      <c r="H283" s="185" t="s">
        <v>1278</v>
      </c>
      <c r="I283" s="185" t="s">
        <v>1279</v>
      </c>
      <c r="J283" s="190"/>
      <c r="K283" s="190"/>
      <c r="L283" s="190"/>
      <c r="M283" s="185" t="s">
        <v>210</v>
      </c>
      <c r="N283" s="185"/>
      <c r="O283" s="191"/>
      <c r="P283" s="185"/>
      <c r="Q283" s="191"/>
      <c r="R283" s="185"/>
      <c r="S283" s="126" t="e">
        <f t="shared" si="38"/>
        <v>#DIV/0!</v>
      </c>
      <c r="T283" s="112"/>
      <c r="U283" s="112"/>
      <c r="V283" s="112"/>
      <c r="W283" s="185"/>
      <c r="X283" s="185"/>
      <c r="Y283" s="185"/>
      <c r="Z283" s="112"/>
      <c r="AA283" s="112"/>
      <c r="AB283" s="112"/>
      <c r="AC283" s="112"/>
      <c r="AD283" s="112"/>
      <c r="AF283" s="134" t="e">
        <f>IF((#REF!+R283+X283)-P283=0,TRUE,FALSE)</f>
        <v>#REF!</v>
      </c>
      <c r="AG283" s="134" t="b">
        <f t="shared" si="41"/>
        <v>1</v>
      </c>
    </row>
    <row r="284" s="73" customFormat="1" ht="50.25" customHeight="1" spans="1:33">
      <c r="A284" s="94">
        <f t="shared" si="42"/>
        <v>281</v>
      </c>
      <c r="B284" s="185" t="s">
        <v>1280</v>
      </c>
      <c r="C284" s="185" t="s">
        <v>1260</v>
      </c>
      <c r="D284" s="185" t="s">
        <v>36</v>
      </c>
      <c r="E284" s="185" t="s">
        <v>565</v>
      </c>
      <c r="F284" s="185" t="s">
        <v>53</v>
      </c>
      <c r="G284" s="185" t="s">
        <v>903</v>
      </c>
      <c r="H284" s="185" t="s">
        <v>1281</v>
      </c>
      <c r="I284" s="185" t="s">
        <v>1282</v>
      </c>
      <c r="J284" s="190"/>
      <c r="K284" s="190"/>
      <c r="L284" s="190"/>
      <c r="M284" s="185" t="s">
        <v>1283</v>
      </c>
      <c r="N284" s="185"/>
      <c r="O284" s="191"/>
      <c r="P284" s="185"/>
      <c r="Q284" s="191"/>
      <c r="R284" s="185"/>
      <c r="S284" s="126" t="e">
        <f t="shared" si="38"/>
        <v>#DIV/0!</v>
      </c>
      <c r="T284" s="112"/>
      <c r="U284" s="112"/>
      <c r="V284" s="112"/>
      <c r="W284" s="185"/>
      <c r="X284" s="185"/>
      <c r="Y284" s="185"/>
      <c r="Z284" s="112"/>
      <c r="AA284" s="112"/>
      <c r="AB284" s="112"/>
      <c r="AC284" s="112"/>
      <c r="AD284" s="112"/>
      <c r="AF284" s="134" t="e">
        <f>IF((#REF!+R284+X284)-P284=0,TRUE,FALSE)</f>
        <v>#REF!</v>
      </c>
      <c r="AG284" s="134" t="b">
        <f t="shared" si="41"/>
        <v>1</v>
      </c>
    </row>
    <row r="285" s="73" customFormat="1" ht="50.25" customHeight="1" spans="1:33">
      <c r="A285" s="94">
        <f t="shared" si="42"/>
        <v>282</v>
      </c>
      <c r="B285" s="185" t="s">
        <v>1284</v>
      </c>
      <c r="C285" s="185" t="s">
        <v>1260</v>
      </c>
      <c r="D285" s="185" t="s">
        <v>36</v>
      </c>
      <c r="E285" s="185" t="s">
        <v>565</v>
      </c>
      <c r="F285" s="185" t="s">
        <v>1285</v>
      </c>
      <c r="G285" s="185" t="s">
        <v>1286</v>
      </c>
      <c r="H285" s="185" t="s">
        <v>850</v>
      </c>
      <c r="I285" s="185" t="s">
        <v>1287</v>
      </c>
      <c r="J285" s="185"/>
      <c r="K285" s="185"/>
      <c r="L285" s="185"/>
      <c r="M285" s="185" t="s">
        <v>131</v>
      </c>
      <c r="N285" s="185"/>
      <c r="O285" s="191"/>
      <c r="P285" s="185"/>
      <c r="Q285" s="191"/>
      <c r="R285" s="185"/>
      <c r="S285" s="126" t="e">
        <f t="shared" si="38"/>
        <v>#DIV/0!</v>
      </c>
      <c r="T285" s="112"/>
      <c r="U285" s="112"/>
      <c r="V285" s="112"/>
      <c r="W285" s="185"/>
      <c r="X285" s="185"/>
      <c r="Y285" s="185"/>
      <c r="Z285" s="112"/>
      <c r="AA285" s="112"/>
      <c r="AB285" s="112"/>
      <c r="AC285" s="112"/>
      <c r="AD285" s="112"/>
      <c r="AF285" s="134" t="e">
        <f>IF((#REF!+R285+X285)-P285=0,TRUE,FALSE)</f>
        <v>#REF!</v>
      </c>
      <c r="AG285" s="134" t="b">
        <f t="shared" si="41"/>
        <v>1</v>
      </c>
    </row>
    <row r="286" s="73" customFormat="1" ht="50.25" customHeight="1" spans="1:33">
      <c r="A286" s="94">
        <f t="shared" si="42"/>
        <v>283</v>
      </c>
      <c r="B286" s="185" t="s">
        <v>1288</v>
      </c>
      <c r="C286" s="185" t="s">
        <v>1260</v>
      </c>
      <c r="D286" s="185" t="s">
        <v>36</v>
      </c>
      <c r="E286" s="185" t="s">
        <v>565</v>
      </c>
      <c r="F286" s="185" t="s">
        <v>329</v>
      </c>
      <c r="G286" s="185" t="s">
        <v>595</v>
      </c>
      <c r="H286" s="185" t="s">
        <v>1289</v>
      </c>
      <c r="I286" s="185" t="s">
        <v>1290</v>
      </c>
      <c r="J286" s="190"/>
      <c r="K286" s="190"/>
      <c r="L286" s="190"/>
      <c r="M286" s="185" t="s">
        <v>131</v>
      </c>
      <c r="N286" s="185"/>
      <c r="O286" s="191"/>
      <c r="P286" s="185"/>
      <c r="Q286" s="191"/>
      <c r="R286" s="185"/>
      <c r="S286" s="126" t="e">
        <f t="shared" si="38"/>
        <v>#DIV/0!</v>
      </c>
      <c r="T286" s="112"/>
      <c r="U286" s="112"/>
      <c r="V286" s="112"/>
      <c r="W286" s="185"/>
      <c r="X286" s="185"/>
      <c r="Y286" s="185"/>
      <c r="Z286" s="112"/>
      <c r="AA286" s="112"/>
      <c r="AB286" s="112"/>
      <c r="AC286" s="112"/>
      <c r="AD286" s="112"/>
      <c r="AF286" s="134" t="e">
        <f>IF((#REF!+R286+X286)-P286=0,TRUE,FALSE)</f>
        <v>#REF!</v>
      </c>
      <c r="AG286" s="134" t="b">
        <f t="shared" si="41"/>
        <v>1</v>
      </c>
    </row>
    <row r="287" s="73" customFormat="1" ht="50.25" customHeight="1" spans="1:33">
      <c r="A287" s="94">
        <f t="shared" si="42"/>
        <v>284</v>
      </c>
      <c r="B287" s="185" t="s">
        <v>1291</v>
      </c>
      <c r="C287" s="185" t="s">
        <v>1260</v>
      </c>
      <c r="D287" s="185" t="s">
        <v>36</v>
      </c>
      <c r="E287" s="185" t="s">
        <v>565</v>
      </c>
      <c r="F287" s="185" t="s">
        <v>1292</v>
      </c>
      <c r="G287" s="185" t="s">
        <v>1293</v>
      </c>
      <c r="H287" s="185" t="s">
        <v>387</v>
      </c>
      <c r="I287" s="185" t="s">
        <v>1294</v>
      </c>
      <c r="J287" s="190"/>
      <c r="K287" s="190"/>
      <c r="L287" s="190"/>
      <c r="M287" s="185" t="s">
        <v>1295</v>
      </c>
      <c r="N287" s="185"/>
      <c r="O287" s="191"/>
      <c r="P287" s="185"/>
      <c r="Q287" s="191"/>
      <c r="R287" s="185"/>
      <c r="S287" s="126" t="e">
        <f t="shared" si="38"/>
        <v>#DIV/0!</v>
      </c>
      <c r="T287" s="112"/>
      <c r="U287" s="112"/>
      <c r="V287" s="112"/>
      <c r="W287" s="185"/>
      <c r="X287" s="185"/>
      <c r="Y287" s="185"/>
      <c r="Z287" s="112"/>
      <c r="AA287" s="112"/>
      <c r="AB287" s="112"/>
      <c r="AC287" s="112"/>
      <c r="AD287" s="112"/>
      <c r="AF287" s="134" t="e">
        <f>IF((#REF!+R287+X287)-P287=0,TRUE,FALSE)</f>
        <v>#REF!</v>
      </c>
      <c r="AG287" s="134" t="b">
        <f t="shared" si="41"/>
        <v>1</v>
      </c>
    </row>
    <row r="288" s="73" customFormat="1" ht="50.25" customHeight="1" spans="1:33">
      <c r="A288" s="94">
        <f t="shared" si="42"/>
        <v>285</v>
      </c>
      <c r="B288" s="185" t="s">
        <v>1296</v>
      </c>
      <c r="C288" s="185" t="s">
        <v>1260</v>
      </c>
      <c r="D288" s="185" t="s">
        <v>36</v>
      </c>
      <c r="E288" s="185" t="s">
        <v>565</v>
      </c>
      <c r="F288" s="185" t="s">
        <v>1297</v>
      </c>
      <c r="G288" s="185" t="s">
        <v>1298</v>
      </c>
      <c r="H288" s="185" t="s">
        <v>119</v>
      </c>
      <c r="I288" s="185" t="s">
        <v>1299</v>
      </c>
      <c r="J288" s="190"/>
      <c r="K288" s="190"/>
      <c r="L288" s="190"/>
      <c r="M288" s="185" t="s">
        <v>57</v>
      </c>
      <c r="N288" s="185"/>
      <c r="O288" s="191"/>
      <c r="P288" s="185"/>
      <c r="Q288" s="191"/>
      <c r="R288" s="185"/>
      <c r="S288" s="126" t="e">
        <f t="shared" si="38"/>
        <v>#DIV/0!</v>
      </c>
      <c r="T288" s="112"/>
      <c r="U288" s="112"/>
      <c r="V288" s="112"/>
      <c r="W288" s="185"/>
      <c r="X288" s="185"/>
      <c r="Y288" s="185"/>
      <c r="Z288" s="112"/>
      <c r="AA288" s="112"/>
      <c r="AB288" s="112"/>
      <c r="AC288" s="112"/>
      <c r="AD288" s="112"/>
      <c r="AF288" s="134" t="e">
        <f>IF((#REF!+R288+X288)-P288=0,TRUE,FALSE)</f>
        <v>#REF!</v>
      </c>
      <c r="AG288" s="134" t="b">
        <f t="shared" si="41"/>
        <v>1</v>
      </c>
    </row>
    <row r="289" s="73" customFormat="1" ht="50.25" customHeight="1" spans="1:33">
      <c r="A289" s="94">
        <f t="shared" si="42"/>
        <v>286</v>
      </c>
      <c r="B289" s="185" t="s">
        <v>1300</v>
      </c>
      <c r="C289" s="185" t="s">
        <v>1260</v>
      </c>
      <c r="D289" s="185" t="s">
        <v>36</v>
      </c>
      <c r="E289" s="185" t="s">
        <v>565</v>
      </c>
      <c r="F289" s="185" t="s">
        <v>105</v>
      </c>
      <c r="G289" s="185" t="s">
        <v>1301</v>
      </c>
      <c r="H289" s="185" t="s">
        <v>87</v>
      </c>
      <c r="I289" s="185" t="s">
        <v>1302</v>
      </c>
      <c r="J289" s="185"/>
      <c r="K289" s="185"/>
      <c r="L289" s="185"/>
      <c r="M289" s="185" t="s">
        <v>1195</v>
      </c>
      <c r="N289" s="185"/>
      <c r="O289" s="191"/>
      <c r="P289" s="185"/>
      <c r="Q289" s="191"/>
      <c r="R289" s="185"/>
      <c r="S289" s="126" t="e">
        <f t="shared" si="38"/>
        <v>#DIV/0!</v>
      </c>
      <c r="T289" s="112"/>
      <c r="U289" s="112"/>
      <c r="V289" s="112"/>
      <c r="W289" s="185"/>
      <c r="X289" s="185"/>
      <c r="Y289" s="185"/>
      <c r="Z289" s="112"/>
      <c r="AA289" s="112"/>
      <c r="AB289" s="112"/>
      <c r="AC289" s="112"/>
      <c r="AD289" s="112"/>
      <c r="AF289" s="134" t="e">
        <f>IF((#REF!+R289+X289)-P289=0,TRUE,FALSE)</f>
        <v>#REF!</v>
      </c>
      <c r="AG289" s="134" t="b">
        <f t="shared" si="41"/>
        <v>1</v>
      </c>
    </row>
    <row r="290" s="73" customFormat="1" ht="50.25" customHeight="1" spans="1:33">
      <c r="A290" s="94">
        <f t="shared" si="42"/>
        <v>287</v>
      </c>
      <c r="B290" s="185" t="s">
        <v>1303</v>
      </c>
      <c r="C290" s="185" t="s">
        <v>1260</v>
      </c>
      <c r="D290" s="185" t="s">
        <v>36</v>
      </c>
      <c r="E290" s="185" t="s">
        <v>565</v>
      </c>
      <c r="F290" s="185" t="s">
        <v>1304</v>
      </c>
      <c r="G290" s="185" t="s">
        <v>1305</v>
      </c>
      <c r="H290" s="185" t="s">
        <v>87</v>
      </c>
      <c r="I290" s="185" t="s">
        <v>1302</v>
      </c>
      <c r="J290" s="185"/>
      <c r="K290" s="185"/>
      <c r="L290" s="185"/>
      <c r="M290" s="185" t="s">
        <v>539</v>
      </c>
      <c r="N290" s="185"/>
      <c r="O290" s="191"/>
      <c r="P290" s="185"/>
      <c r="Q290" s="191"/>
      <c r="R290" s="185"/>
      <c r="S290" s="126" t="e">
        <f t="shared" si="38"/>
        <v>#DIV/0!</v>
      </c>
      <c r="T290" s="112"/>
      <c r="U290" s="112"/>
      <c r="V290" s="112"/>
      <c r="W290" s="185"/>
      <c r="X290" s="185"/>
      <c r="Y290" s="185"/>
      <c r="Z290" s="112"/>
      <c r="AA290" s="112"/>
      <c r="AB290" s="112"/>
      <c r="AC290" s="112"/>
      <c r="AD290" s="112"/>
      <c r="AF290" s="134" t="e">
        <f>IF((#REF!+R290+X290)-P290=0,TRUE,FALSE)</f>
        <v>#REF!</v>
      </c>
      <c r="AG290" s="134" t="b">
        <f t="shared" si="41"/>
        <v>1</v>
      </c>
    </row>
    <row r="291" s="73" customFormat="1" ht="50.25" customHeight="1" spans="1:33">
      <c r="A291" s="94">
        <f t="shared" si="42"/>
        <v>288</v>
      </c>
      <c r="B291" s="185" t="s">
        <v>1306</v>
      </c>
      <c r="C291" s="185" t="s">
        <v>1260</v>
      </c>
      <c r="D291" s="185" t="s">
        <v>36</v>
      </c>
      <c r="E291" s="185" t="s">
        <v>565</v>
      </c>
      <c r="F291" s="185" t="s">
        <v>105</v>
      </c>
      <c r="G291" s="185" t="s">
        <v>595</v>
      </c>
      <c r="H291" s="185" t="s">
        <v>1037</v>
      </c>
      <c r="I291" s="185" t="s">
        <v>1307</v>
      </c>
      <c r="J291" s="190"/>
      <c r="K291" s="190"/>
      <c r="L291" s="190"/>
      <c r="M291" s="185" t="s">
        <v>905</v>
      </c>
      <c r="N291" s="185"/>
      <c r="O291" s="191"/>
      <c r="P291" s="185"/>
      <c r="Q291" s="191"/>
      <c r="R291" s="185"/>
      <c r="S291" s="126" t="e">
        <f t="shared" si="38"/>
        <v>#DIV/0!</v>
      </c>
      <c r="T291" s="112"/>
      <c r="U291" s="112"/>
      <c r="V291" s="112"/>
      <c r="W291" s="185"/>
      <c r="X291" s="185"/>
      <c r="Y291" s="185"/>
      <c r="Z291" s="112"/>
      <c r="AA291" s="112"/>
      <c r="AB291" s="112"/>
      <c r="AC291" s="112"/>
      <c r="AD291" s="112"/>
      <c r="AF291" s="134" t="e">
        <f>IF((#REF!+R291+X291)-P291=0,TRUE,FALSE)</f>
        <v>#REF!</v>
      </c>
      <c r="AG291" s="134" t="b">
        <f t="shared" si="41"/>
        <v>1</v>
      </c>
    </row>
    <row r="292" s="73" customFormat="1" ht="50.25" customHeight="1" spans="1:33">
      <c r="A292" s="94">
        <f t="shared" si="42"/>
        <v>289</v>
      </c>
      <c r="B292" s="185" t="s">
        <v>1308</v>
      </c>
      <c r="C292" s="185" t="s">
        <v>1260</v>
      </c>
      <c r="D292" s="185" t="s">
        <v>36</v>
      </c>
      <c r="E292" s="185" t="s">
        <v>565</v>
      </c>
      <c r="F292" s="185" t="s">
        <v>1309</v>
      </c>
      <c r="G292" s="185" t="s">
        <v>1310</v>
      </c>
      <c r="H292" s="185" t="s">
        <v>1311</v>
      </c>
      <c r="I292" s="185" t="s">
        <v>1312</v>
      </c>
      <c r="J292" s="190"/>
      <c r="K292" s="190"/>
      <c r="L292" s="190"/>
      <c r="M292" s="185" t="s">
        <v>200</v>
      </c>
      <c r="N292" s="185"/>
      <c r="O292" s="191"/>
      <c r="P292" s="185"/>
      <c r="Q292" s="191"/>
      <c r="R292" s="185"/>
      <c r="S292" s="126" t="e">
        <f t="shared" si="38"/>
        <v>#DIV/0!</v>
      </c>
      <c r="T292" s="112"/>
      <c r="U292" s="112"/>
      <c r="V292" s="112"/>
      <c r="W292" s="185"/>
      <c r="X292" s="185"/>
      <c r="Y292" s="185"/>
      <c r="Z292" s="112"/>
      <c r="AA292" s="112"/>
      <c r="AB292" s="112"/>
      <c r="AC292" s="112"/>
      <c r="AD292" s="112"/>
      <c r="AF292" s="134" t="e">
        <f>IF((#REF!+R292+X292)-P292=0,TRUE,FALSE)</f>
        <v>#REF!</v>
      </c>
      <c r="AG292" s="134" t="b">
        <f t="shared" si="41"/>
        <v>1</v>
      </c>
    </row>
    <row r="293" s="73" customFormat="1" ht="50.25" customHeight="1" spans="1:33">
      <c r="A293" s="94">
        <f t="shared" si="42"/>
        <v>290</v>
      </c>
      <c r="B293" s="185" t="s">
        <v>1313</v>
      </c>
      <c r="C293" s="185" t="s">
        <v>1260</v>
      </c>
      <c r="D293" s="185" t="s">
        <v>36</v>
      </c>
      <c r="E293" s="185" t="s">
        <v>565</v>
      </c>
      <c r="F293" s="185" t="s">
        <v>706</v>
      </c>
      <c r="G293" s="185" t="s">
        <v>1314</v>
      </c>
      <c r="H293" s="185" t="s">
        <v>1315</v>
      </c>
      <c r="I293" s="185" t="s">
        <v>1316</v>
      </c>
      <c r="J293" s="190"/>
      <c r="K293" s="190"/>
      <c r="L293" s="190"/>
      <c r="M293" s="185" t="s">
        <v>131</v>
      </c>
      <c r="N293" s="185"/>
      <c r="O293" s="191"/>
      <c r="P293" s="185"/>
      <c r="Q293" s="191"/>
      <c r="R293" s="185"/>
      <c r="S293" s="126" t="e">
        <f t="shared" si="38"/>
        <v>#DIV/0!</v>
      </c>
      <c r="T293" s="112"/>
      <c r="U293" s="112"/>
      <c r="V293" s="112"/>
      <c r="W293" s="185"/>
      <c r="X293" s="185"/>
      <c r="Y293" s="185"/>
      <c r="Z293" s="112"/>
      <c r="AA293" s="112"/>
      <c r="AB293" s="112"/>
      <c r="AC293" s="112"/>
      <c r="AD293" s="112"/>
      <c r="AF293" s="134" t="e">
        <f>IF((#REF!+R293+X293)-P293=0,TRUE,FALSE)</f>
        <v>#REF!</v>
      </c>
      <c r="AG293" s="134" t="b">
        <f t="shared" si="41"/>
        <v>1</v>
      </c>
    </row>
    <row r="294" s="73" customFormat="1" ht="50.25" customHeight="1" spans="1:33">
      <c r="A294" s="94">
        <f t="shared" si="42"/>
        <v>291</v>
      </c>
      <c r="B294" s="185" t="s">
        <v>1317</v>
      </c>
      <c r="C294" s="185" t="s">
        <v>1260</v>
      </c>
      <c r="D294" s="185" t="s">
        <v>36</v>
      </c>
      <c r="E294" s="185" t="s">
        <v>565</v>
      </c>
      <c r="F294" s="185" t="s">
        <v>113</v>
      </c>
      <c r="G294" s="185" t="s">
        <v>1318</v>
      </c>
      <c r="H294" s="185" t="s">
        <v>667</v>
      </c>
      <c r="I294" s="185" t="s">
        <v>1319</v>
      </c>
      <c r="J294" s="190"/>
      <c r="K294" s="190"/>
      <c r="L294" s="190"/>
      <c r="M294" s="185" t="s">
        <v>1188</v>
      </c>
      <c r="N294" s="185"/>
      <c r="O294" s="191"/>
      <c r="P294" s="185"/>
      <c r="Q294" s="191"/>
      <c r="R294" s="185"/>
      <c r="S294" s="126" t="e">
        <f t="shared" si="38"/>
        <v>#DIV/0!</v>
      </c>
      <c r="T294" s="112"/>
      <c r="U294" s="112"/>
      <c r="V294" s="112"/>
      <c r="W294" s="185"/>
      <c r="X294" s="185"/>
      <c r="Y294" s="185"/>
      <c r="Z294" s="112"/>
      <c r="AA294" s="112"/>
      <c r="AB294" s="112"/>
      <c r="AC294" s="112"/>
      <c r="AD294" s="112"/>
      <c r="AF294" s="134" t="e">
        <f>IF((#REF!+R294+X294)-P294=0,TRUE,FALSE)</f>
        <v>#REF!</v>
      </c>
      <c r="AG294" s="134" t="b">
        <f t="shared" si="41"/>
        <v>1</v>
      </c>
    </row>
    <row r="295" s="73" customFormat="1" ht="50.25" customHeight="1" spans="1:33">
      <c r="A295" s="94">
        <f t="shared" si="42"/>
        <v>292</v>
      </c>
      <c r="B295" s="185" t="s">
        <v>1320</v>
      </c>
      <c r="C295" s="185" t="s">
        <v>1260</v>
      </c>
      <c r="D295" s="185" t="s">
        <v>36</v>
      </c>
      <c r="E295" s="185" t="s">
        <v>565</v>
      </c>
      <c r="F295" s="185" t="s">
        <v>329</v>
      </c>
      <c r="G295" s="185" t="s">
        <v>595</v>
      </c>
      <c r="H295" s="185" t="s">
        <v>533</v>
      </c>
      <c r="I295" s="185" t="s">
        <v>1321</v>
      </c>
      <c r="J295" s="185"/>
      <c r="K295" s="185"/>
      <c r="L295" s="185"/>
      <c r="M295" s="185" t="s">
        <v>94</v>
      </c>
      <c r="N295" s="185"/>
      <c r="O295" s="191"/>
      <c r="P295" s="185"/>
      <c r="Q295" s="191"/>
      <c r="R295" s="185"/>
      <c r="S295" s="126" t="e">
        <f t="shared" si="38"/>
        <v>#DIV/0!</v>
      </c>
      <c r="T295" s="112"/>
      <c r="U295" s="112"/>
      <c r="V295" s="112"/>
      <c r="W295" s="185"/>
      <c r="X295" s="185"/>
      <c r="Y295" s="185"/>
      <c r="Z295" s="112"/>
      <c r="AA295" s="112"/>
      <c r="AB295" s="112"/>
      <c r="AC295" s="112"/>
      <c r="AD295" s="112"/>
      <c r="AF295" s="134" t="e">
        <f>IF((#REF!+R295+X295)-P295=0,TRUE,FALSE)</f>
        <v>#REF!</v>
      </c>
      <c r="AG295" s="134" t="b">
        <f t="shared" si="41"/>
        <v>1</v>
      </c>
    </row>
    <row r="296" s="73" customFormat="1" ht="50.25" customHeight="1" spans="1:33">
      <c r="A296" s="94">
        <f t="shared" si="42"/>
        <v>293</v>
      </c>
      <c r="B296" s="185" t="s">
        <v>1322</v>
      </c>
      <c r="C296" s="185" t="s">
        <v>1260</v>
      </c>
      <c r="D296" s="185" t="s">
        <v>36</v>
      </c>
      <c r="E296" s="185" t="s">
        <v>565</v>
      </c>
      <c r="F296" s="186">
        <v>0.99</v>
      </c>
      <c r="G296" s="185" t="s">
        <v>1323</v>
      </c>
      <c r="H296" s="185" t="s">
        <v>1324</v>
      </c>
      <c r="I296" s="185" t="s">
        <v>1302</v>
      </c>
      <c r="J296" s="185"/>
      <c r="K296" s="185"/>
      <c r="L296" s="185"/>
      <c r="M296" s="185" t="s">
        <v>729</v>
      </c>
      <c r="N296" s="185"/>
      <c r="O296" s="191"/>
      <c r="P296" s="185"/>
      <c r="Q296" s="191"/>
      <c r="R296" s="185"/>
      <c r="S296" s="126" t="e">
        <f t="shared" si="38"/>
        <v>#DIV/0!</v>
      </c>
      <c r="T296" s="112"/>
      <c r="U296" s="112"/>
      <c r="V296" s="112"/>
      <c r="W296" s="185"/>
      <c r="X296" s="185"/>
      <c r="Y296" s="185"/>
      <c r="Z296" s="112"/>
      <c r="AA296" s="112"/>
      <c r="AB296" s="112"/>
      <c r="AC296" s="112"/>
      <c r="AD296" s="112"/>
      <c r="AF296" s="134" t="e">
        <f>IF((#REF!+R296+X296)-P296=0,TRUE,FALSE)</f>
        <v>#REF!</v>
      </c>
      <c r="AG296" s="134" t="b">
        <f t="shared" si="41"/>
        <v>1</v>
      </c>
    </row>
    <row r="297" s="73" customFormat="1" ht="50.25" customHeight="1" spans="1:33">
      <c r="A297" s="94">
        <f t="shared" si="42"/>
        <v>294</v>
      </c>
      <c r="B297" s="185" t="s">
        <v>1325</v>
      </c>
      <c r="C297" s="185" t="s">
        <v>1260</v>
      </c>
      <c r="D297" s="185" t="s">
        <v>36</v>
      </c>
      <c r="E297" s="185" t="s">
        <v>565</v>
      </c>
      <c r="F297" s="185" t="s">
        <v>1326</v>
      </c>
      <c r="G297" s="185" t="s">
        <v>903</v>
      </c>
      <c r="H297" s="185" t="s">
        <v>1327</v>
      </c>
      <c r="I297" s="185" t="s">
        <v>1328</v>
      </c>
      <c r="J297" s="185"/>
      <c r="K297" s="185"/>
      <c r="L297" s="185"/>
      <c r="M297" s="185" t="s">
        <v>903</v>
      </c>
      <c r="N297" s="185"/>
      <c r="O297" s="191"/>
      <c r="P297" s="185"/>
      <c r="Q297" s="191"/>
      <c r="R297" s="185"/>
      <c r="S297" s="126" t="e">
        <f t="shared" si="38"/>
        <v>#DIV/0!</v>
      </c>
      <c r="T297" s="112"/>
      <c r="U297" s="112"/>
      <c r="V297" s="112"/>
      <c r="W297" s="185"/>
      <c r="X297" s="185"/>
      <c r="Y297" s="185"/>
      <c r="Z297" s="112"/>
      <c r="AA297" s="112"/>
      <c r="AB297" s="112"/>
      <c r="AC297" s="112"/>
      <c r="AD297" s="112"/>
      <c r="AF297" s="134" t="e">
        <f>IF((#REF!+R297+X297)-P297=0,TRUE,FALSE)</f>
        <v>#REF!</v>
      </c>
      <c r="AG297" s="134" t="b">
        <f t="shared" si="41"/>
        <v>1</v>
      </c>
    </row>
    <row r="298" s="73" customFormat="1" ht="50.25" customHeight="1" spans="1:33">
      <c r="A298" s="94">
        <f t="shared" ref="A298:A303" si="43">ROW()-3</f>
        <v>295</v>
      </c>
      <c r="B298" s="179" t="s">
        <v>1329</v>
      </c>
      <c r="C298" s="179" t="s">
        <v>1330</v>
      </c>
      <c r="D298" s="179" t="s">
        <v>36</v>
      </c>
      <c r="E298" s="179" t="s">
        <v>1023</v>
      </c>
      <c r="F298" s="179" t="s">
        <v>1331</v>
      </c>
      <c r="G298" s="168" t="s">
        <v>1165</v>
      </c>
      <c r="H298" s="168" t="s">
        <v>87</v>
      </c>
      <c r="I298" s="168" t="s">
        <v>1332</v>
      </c>
      <c r="J298" s="168" t="s">
        <v>1333</v>
      </c>
      <c r="K298" s="168" t="s">
        <v>1028</v>
      </c>
      <c r="L298" s="166" t="s">
        <v>1029</v>
      </c>
      <c r="M298" s="179" t="s">
        <v>116</v>
      </c>
      <c r="N298" s="179"/>
      <c r="O298" s="179"/>
      <c r="P298" s="168"/>
      <c r="Q298" s="203"/>
      <c r="R298" s="168"/>
      <c r="S298" s="126" t="e">
        <f t="shared" si="38"/>
        <v>#DIV/0!</v>
      </c>
      <c r="T298" s="112"/>
      <c r="U298" s="112"/>
      <c r="V298" s="112"/>
      <c r="W298" s="101"/>
      <c r="X298" s="101"/>
      <c r="Y298" s="101"/>
      <c r="Z298" s="101"/>
      <c r="AA298" s="101"/>
      <c r="AB298" s="101"/>
      <c r="AC298" s="101"/>
      <c r="AD298" s="100"/>
      <c r="AF298" s="134" t="e">
        <f>IF((#REF!+R298+X298)-P298=0,TRUE,FALSE)</f>
        <v>#REF!</v>
      </c>
      <c r="AG298" s="134" t="b">
        <f t="shared" ref="AG298:AG342" si="44">IF((P298+W298+Y298)-O298=0,TRUE,FALSE)</f>
        <v>1</v>
      </c>
    </row>
    <row r="299" s="73" customFormat="1" ht="50.25" customHeight="1" spans="1:33">
      <c r="A299" s="94">
        <f t="shared" si="43"/>
        <v>296</v>
      </c>
      <c r="B299" s="179" t="s">
        <v>1334</v>
      </c>
      <c r="C299" s="179" t="s">
        <v>1330</v>
      </c>
      <c r="D299" s="179" t="s">
        <v>276</v>
      </c>
      <c r="E299" s="179" t="s">
        <v>1023</v>
      </c>
      <c r="F299" s="179" t="s">
        <v>1335</v>
      </c>
      <c r="G299" s="168" t="s">
        <v>1204</v>
      </c>
      <c r="H299" s="168" t="s">
        <v>1205</v>
      </c>
      <c r="I299" s="179" t="s">
        <v>1336</v>
      </c>
      <c r="J299" s="168" t="s">
        <v>1333</v>
      </c>
      <c r="K299" s="168" t="s">
        <v>1028</v>
      </c>
      <c r="L299" s="166" t="s">
        <v>1029</v>
      </c>
      <c r="M299" s="168" t="s">
        <v>1209</v>
      </c>
      <c r="N299" s="168"/>
      <c r="O299" s="168"/>
      <c r="P299" s="168"/>
      <c r="Q299" s="203"/>
      <c r="R299" s="168"/>
      <c r="S299" s="126" t="e">
        <f t="shared" si="38"/>
        <v>#DIV/0!</v>
      </c>
      <c r="T299" s="112"/>
      <c r="U299" s="112"/>
      <c r="V299" s="112"/>
      <c r="W299" s="101"/>
      <c r="X299" s="101"/>
      <c r="Y299" s="101"/>
      <c r="Z299" s="101"/>
      <c r="AA299" s="101"/>
      <c r="AB299" s="101"/>
      <c r="AC299" s="101"/>
      <c r="AD299" s="100"/>
      <c r="AF299" s="134" t="e">
        <f>IF((#REF!+R299+X299)-P299=0,TRUE,FALSE)</f>
        <v>#REF!</v>
      </c>
      <c r="AG299" s="134" t="b">
        <f t="shared" si="44"/>
        <v>1</v>
      </c>
    </row>
    <row r="300" s="73" customFormat="1" ht="50.25" customHeight="1" spans="1:33">
      <c r="A300" s="94">
        <f t="shared" si="43"/>
        <v>297</v>
      </c>
      <c r="B300" s="179" t="s">
        <v>1337</v>
      </c>
      <c r="C300" s="179" t="s">
        <v>1330</v>
      </c>
      <c r="D300" s="179" t="s">
        <v>36</v>
      </c>
      <c r="E300" s="179" t="s">
        <v>1023</v>
      </c>
      <c r="F300" s="179" t="s">
        <v>223</v>
      </c>
      <c r="G300" s="168" t="s">
        <v>1338</v>
      </c>
      <c r="H300" s="168" t="s">
        <v>1339</v>
      </c>
      <c r="I300" s="179" t="s">
        <v>1340</v>
      </c>
      <c r="J300" s="168" t="s">
        <v>1333</v>
      </c>
      <c r="K300" s="168" t="s">
        <v>1028</v>
      </c>
      <c r="L300" s="166" t="s">
        <v>1029</v>
      </c>
      <c r="M300" s="168" t="s">
        <v>1341</v>
      </c>
      <c r="N300" s="168"/>
      <c r="O300" s="168"/>
      <c r="P300" s="168"/>
      <c r="Q300" s="203"/>
      <c r="R300" s="168"/>
      <c r="S300" s="126" t="e">
        <f t="shared" si="38"/>
        <v>#DIV/0!</v>
      </c>
      <c r="T300" s="112"/>
      <c r="U300" s="112"/>
      <c r="V300" s="112"/>
      <c r="W300" s="101"/>
      <c r="X300" s="101"/>
      <c r="Y300" s="101"/>
      <c r="Z300" s="101"/>
      <c r="AA300" s="101"/>
      <c r="AB300" s="101"/>
      <c r="AC300" s="101"/>
      <c r="AD300" s="100"/>
      <c r="AF300" s="134" t="e">
        <f>IF((#REF!+R300+X300)-P300=0,TRUE,FALSE)</f>
        <v>#REF!</v>
      </c>
      <c r="AG300" s="134" t="b">
        <f t="shared" si="44"/>
        <v>1</v>
      </c>
    </row>
    <row r="301" s="73" customFormat="1" ht="50.25" customHeight="1" spans="1:33">
      <c r="A301" s="94">
        <f t="shared" si="43"/>
        <v>298</v>
      </c>
      <c r="B301" s="179" t="s">
        <v>1342</v>
      </c>
      <c r="C301" s="179" t="s">
        <v>1330</v>
      </c>
      <c r="D301" s="179" t="s">
        <v>36</v>
      </c>
      <c r="E301" s="179" t="s">
        <v>1023</v>
      </c>
      <c r="F301" s="179" t="s">
        <v>223</v>
      </c>
      <c r="G301" s="168" t="s">
        <v>1343</v>
      </c>
      <c r="H301" s="168" t="s">
        <v>1161</v>
      </c>
      <c r="I301" s="168" t="s">
        <v>1344</v>
      </c>
      <c r="J301" s="168" t="s">
        <v>1333</v>
      </c>
      <c r="K301" s="168" t="s">
        <v>1028</v>
      </c>
      <c r="L301" s="166" t="s">
        <v>1029</v>
      </c>
      <c r="M301" s="179" t="s">
        <v>551</v>
      </c>
      <c r="N301" s="179"/>
      <c r="O301" s="179"/>
      <c r="P301" s="168"/>
      <c r="Q301" s="203"/>
      <c r="R301" s="168"/>
      <c r="S301" s="126" t="e">
        <f t="shared" si="38"/>
        <v>#DIV/0!</v>
      </c>
      <c r="T301" s="112"/>
      <c r="U301" s="112"/>
      <c r="V301" s="112"/>
      <c r="W301" s="101"/>
      <c r="X301" s="101"/>
      <c r="Y301" s="101"/>
      <c r="Z301" s="101"/>
      <c r="AA301" s="101"/>
      <c r="AB301" s="101"/>
      <c r="AC301" s="101"/>
      <c r="AD301" s="100"/>
      <c r="AF301" s="134" t="e">
        <f>IF((#REF!+R301+X301)-P301=0,TRUE,FALSE)</f>
        <v>#REF!</v>
      </c>
      <c r="AG301" s="134" t="b">
        <f t="shared" si="44"/>
        <v>1</v>
      </c>
    </row>
    <row r="302" s="73" customFormat="1" ht="50.25" customHeight="1" spans="1:33">
      <c r="A302" s="95">
        <f t="shared" si="43"/>
        <v>299</v>
      </c>
      <c r="B302" s="179" t="s">
        <v>1345</v>
      </c>
      <c r="C302" s="179" t="s">
        <v>1330</v>
      </c>
      <c r="D302" s="179" t="s">
        <v>36</v>
      </c>
      <c r="E302" s="179" t="s">
        <v>1023</v>
      </c>
      <c r="F302" s="179" t="s">
        <v>223</v>
      </c>
      <c r="G302" s="168" t="s">
        <v>1346</v>
      </c>
      <c r="H302" s="168" t="s">
        <v>1347</v>
      </c>
      <c r="I302" s="192" t="s">
        <v>1348</v>
      </c>
      <c r="J302" s="168" t="s">
        <v>1333</v>
      </c>
      <c r="K302" s="168" t="s">
        <v>1028</v>
      </c>
      <c r="L302" s="166" t="s">
        <v>1029</v>
      </c>
      <c r="M302" s="168" t="s">
        <v>316</v>
      </c>
      <c r="N302" s="168"/>
      <c r="O302" s="168"/>
      <c r="P302" s="168"/>
      <c r="Q302" s="203"/>
      <c r="R302" s="168"/>
      <c r="S302" s="126" t="e">
        <f t="shared" si="38"/>
        <v>#DIV/0!</v>
      </c>
      <c r="T302" s="112"/>
      <c r="U302" s="112"/>
      <c r="V302" s="112"/>
      <c r="W302" s="101"/>
      <c r="X302" s="101"/>
      <c r="Y302" s="101"/>
      <c r="Z302" s="101"/>
      <c r="AA302" s="101"/>
      <c r="AB302" s="101"/>
      <c r="AC302" s="101"/>
      <c r="AD302" s="100"/>
      <c r="AF302" s="134" t="e">
        <f>IF((#REF!+R302+X302)-P302=0,TRUE,FALSE)</f>
        <v>#REF!</v>
      </c>
      <c r="AG302" s="134" t="b">
        <f t="shared" si="44"/>
        <v>1</v>
      </c>
    </row>
    <row r="303" s="73" customFormat="1" ht="50.25" customHeight="1" spans="1:33">
      <c r="A303" s="94">
        <f t="shared" si="43"/>
        <v>300</v>
      </c>
      <c r="B303" s="179" t="s">
        <v>1349</v>
      </c>
      <c r="C303" s="179" t="s">
        <v>1330</v>
      </c>
      <c r="D303" s="179" t="s">
        <v>36</v>
      </c>
      <c r="E303" s="179" t="s">
        <v>1023</v>
      </c>
      <c r="F303" s="179" t="s">
        <v>223</v>
      </c>
      <c r="G303" s="168" t="s">
        <v>1350</v>
      </c>
      <c r="H303" s="168" t="s">
        <v>1058</v>
      </c>
      <c r="I303" s="179" t="s">
        <v>1351</v>
      </c>
      <c r="J303" s="168" t="s">
        <v>1333</v>
      </c>
      <c r="K303" s="168" t="s">
        <v>1028</v>
      </c>
      <c r="L303" s="166" t="s">
        <v>1029</v>
      </c>
      <c r="M303" s="168" t="s">
        <v>1060</v>
      </c>
      <c r="N303" s="168"/>
      <c r="O303" s="168"/>
      <c r="P303" s="168"/>
      <c r="Q303" s="203"/>
      <c r="R303" s="168"/>
      <c r="S303" s="126" t="e">
        <f t="shared" si="38"/>
        <v>#DIV/0!</v>
      </c>
      <c r="T303" s="112"/>
      <c r="U303" s="112"/>
      <c r="V303" s="112"/>
      <c r="W303" s="101"/>
      <c r="X303" s="101"/>
      <c r="Y303" s="101"/>
      <c r="Z303" s="101"/>
      <c r="AA303" s="101"/>
      <c r="AB303" s="101"/>
      <c r="AC303" s="101"/>
      <c r="AD303" s="100"/>
      <c r="AF303" s="134" t="e">
        <f>IF((#REF!+R303+X303)-P303=0,TRUE,FALSE)</f>
        <v>#REF!</v>
      </c>
      <c r="AG303" s="134" t="b">
        <f t="shared" si="44"/>
        <v>1</v>
      </c>
    </row>
    <row r="304" s="73" customFormat="1" ht="50.25" customHeight="1" spans="1:33">
      <c r="A304" s="94">
        <f t="shared" ref="A304:A313" si="45">ROW()-3</f>
        <v>301</v>
      </c>
      <c r="B304" s="179" t="s">
        <v>1352</v>
      </c>
      <c r="C304" s="179" t="s">
        <v>1330</v>
      </c>
      <c r="D304" s="179" t="s">
        <v>36</v>
      </c>
      <c r="E304" s="179" t="s">
        <v>1023</v>
      </c>
      <c r="F304" s="179" t="s">
        <v>223</v>
      </c>
      <c r="G304" s="168" t="s">
        <v>1353</v>
      </c>
      <c r="H304" s="168" t="s">
        <v>1354</v>
      </c>
      <c r="I304" s="168" t="s">
        <v>1355</v>
      </c>
      <c r="J304" s="168" t="s">
        <v>1333</v>
      </c>
      <c r="K304" s="168" t="s">
        <v>1028</v>
      </c>
      <c r="L304" s="166" t="s">
        <v>1029</v>
      </c>
      <c r="M304" s="179" t="s">
        <v>1188</v>
      </c>
      <c r="N304" s="179"/>
      <c r="O304" s="179"/>
      <c r="P304" s="168"/>
      <c r="Q304" s="203"/>
      <c r="R304" s="168"/>
      <c r="S304" s="126" t="e">
        <f t="shared" si="38"/>
        <v>#DIV/0!</v>
      </c>
      <c r="T304" s="112"/>
      <c r="U304" s="112"/>
      <c r="V304" s="112"/>
      <c r="W304" s="101"/>
      <c r="X304" s="101"/>
      <c r="Y304" s="101"/>
      <c r="Z304" s="101"/>
      <c r="AA304" s="101"/>
      <c r="AB304" s="101"/>
      <c r="AC304" s="101"/>
      <c r="AD304" s="100"/>
      <c r="AF304" s="134" t="e">
        <f>IF((#REF!+R304+X304)-P304=0,TRUE,FALSE)</f>
        <v>#REF!</v>
      </c>
      <c r="AG304" s="134" t="b">
        <f t="shared" si="44"/>
        <v>1</v>
      </c>
    </row>
    <row r="305" s="73" customFormat="1" ht="50.25" customHeight="1" spans="1:33">
      <c r="A305" s="94">
        <f t="shared" si="45"/>
        <v>302</v>
      </c>
      <c r="B305" s="179" t="s">
        <v>1356</v>
      </c>
      <c r="C305" s="179" t="s">
        <v>1330</v>
      </c>
      <c r="D305" s="179" t="s">
        <v>36</v>
      </c>
      <c r="E305" s="179" t="s">
        <v>1023</v>
      </c>
      <c r="F305" s="179" t="s">
        <v>1357</v>
      </c>
      <c r="G305" s="168" t="s">
        <v>1358</v>
      </c>
      <c r="H305" s="168" t="s">
        <v>1359</v>
      </c>
      <c r="I305" s="168" t="s">
        <v>1360</v>
      </c>
      <c r="J305" s="168" t="s">
        <v>1333</v>
      </c>
      <c r="K305" s="168" t="s">
        <v>1028</v>
      </c>
      <c r="L305" s="166" t="s">
        <v>1029</v>
      </c>
      <c r="M305" s="179" t="s">
        <v>80</v>
      </c>
      <c r="N305" s="179"/>
      <c r="O305" s="179"/>
      <c r="P305" s="168"/>
      <c r="Q305" s="203"/>
      <c r="R305" s="168"/>
      <c r="S305" s="126" t="e">
        <f t="shared" si="38"/>
        <v>#DIV/0!</v>
      </c>
      <c r="T305" s="112"/>
      <c r="U305" s="112"/>
      <c r="V305" s="112"/>
      <c r="W305" s="101"/>
      <c r="X305" s="101"/>
      <c r="Y305" s="101"/>
      <c r="Z305" s="101"/>
      <c r="AA305" s="101"/>
      <c r="AB305" s="101"/>
      <c r="AC305" s="101"/>
      <c r="AD305" s="100"/>
      <c r="AF305" s="134" t="e">
        <f>IF((#REF!+R305+X305)-P305=0,TRUE,FALSE)</f>
        <v>#REF!</v>
      </c>
      <c r="AG305" s="134" t="b">
        <f t="shared" si="44"/>
        <v>1</v>
      </c>
    </row>
    <row r="306" s="73" customFormat="1" ht="50.25" customHeight="1" spans="1:33">
      <c r="A306" s="95">
        <f t="shared" si="45"/>
        <v>303</v>
      </c>
      <c r="B306" s="179" t="s">
        <v>1361</v>
      </c>
      <c r="C306" s="179" t="s">
        <v>1330</v>
      </c>
      <c r="D306" s="179" t="s">
        <v>36</v>
      </c>
      <c r="E306" s="179" t="s">
        <v>1023</v>
      </c>
      <c r="F306" s="179" t="s">
        <v>1362</v>
      </c>
      <c r="G306" s="168" t="s">
        <v>1363</v>
      </c>
      <c r="H306" s="168" t="s">
        <v>667</v>
      </c>
      <c r="I306" s="168" t="s">
        <v>1364</v>
      </c>
      <c r="J306" s="168" t="s">
        <v>1333</v>
      </c>
      <c r="K306" s="168" t="s">
        <v>1028</v>
      </c>
      <c r="L306" s="166" t="s">
        <v>1029</v>
      </c>
      <c r="M306" s="179" t="s">
        <v>155</v>
      </c>
      <c r="N306" s="179"/>
      <c r="O306" s="179"/>
      <c r="P306" s="168"/>
      <c r="Q306" s="203"/>
      <c r="R306" s="168"/>
      <c r="S306" s="126" t="e">
        <f t="shared" si="38"/>
        <v>#DIV/0!</v>
      </c>
      <c r="T306" s="112"/>
      <c r="U306" s="112"/>
      <c r="V306" s="112"/>
      <c r="W306" s="101"/>
      <c r="X306" s="101"/>
      <c r="Y306" s="101"/>
      <c r="Z306" s="101"/>
      <c r="AA306" s="101"/>
      <c r="AB306" s="101"/>
      <c r="AC306" s="101"/>
      <c r="AD306" s="100"/>
      <c r="AF306" s="134" t="e">
        <f>IF((#REF!+R306+X306)-P306=0,TRUE,FALSE)</f>
        <v>#REF!</v>
      </c>
      <c r="AG306" s="134" t="b">
        <f t="shared" si="44"/>
        <v>1</v>
      </c>
    </row>
    <row r="307" s="73" customFormat="1" ht="50.25" customHeight="1" spans="1:33">
      <c r="A307" s="94">
        <f t="shared" si="45"/>
        <v>304</v>
      </c>
      <c r="B307" s="179" t="s">
        <v>1365</v>
      </c>
      <c r="C307" s="179" t="s">
        <v>1330</v>
      </c>
      <c r="D307" s="179" t="s">
        <v>36</v>
      </c>
      <c r="E307" s="179" t="s">
        <v>1023</v>
      </c>
      <c r="F307" s="179" t="s">
        <v>1362</v>
      </c>
      <c r="G307" s="168" t="s">
        <v>1366</v>
      </c>
      <c r="H307" s="168" t="s">
        <v>1367</v>
      </c>
      <c r="I307" s="179" t="s">
        <v>1368</v>
      </c>
      <c r="J307" s="168" t="s">
        <v>1333</v>
      </c>
      <c r="K307" s="168" t="s">
        <v>1028</v>
      </c>
      <c r="L307" s="166" t="s">
        <v>1029</v>
      </c>
      <c r="M307" s="179"/>
      <c r="N307" s="179"/>
      <c r="O307" s="179"/>
      <c r="P307" s="168"/>
      <c r="Q307" s="203"/>
      <c r="R307" s="168"/>
      <c r="S307" s="126" t="e">
        <f t="shared" si="38"/>
        <v>#DIV/0!</v>
      </c>
      <c r="T307" s="112"/>
      <c r="U307" s="112"/>
      <c r="V307" s="112"/>
      <c r="W307" s="101"/>
      <c r="X307" s="101"/>
      <c r="Y307" s="101"/>
      <c r="Z307" s="101"/>
      <c r="AA307" s="101"/>
      <c r="AB307" s="101"/>
      <c r="AC307" s="101"/>
      <c r="AD307" s="100"/>
      <c r="AF307" s="134" t="e">
        <f>IF((#REF!+R307+X307)-P307=0,TRUE,FALSE)</f>
        <v>#REF!</v>
      </c>
      <c r="AG307" s="134" t="b">
        <f t="shared" si="44"/>
        <v>1</v>
      </c>
    </row>
    <row r="308" s="73" customFormat="1" ht="50.25" customHeight="1" spans="1:33">
      <c r="A308" s="94">
        <f t="shared" si="45"/>
        <v>305</v>
      </c>
      <c r="B308" s="179" t="s">
        <v>1369</v>
      </c>
      <c r="C308" s="179" t="s">
        <v>1330</v>
      </c>
      <c r="D308" s="179" t="s">
        <v>36</v>
      </c>
      <c r="E308" s="179" t="s">
        <v>1023</v>
      </c>
      <c r="F308" s="179" t="s">
        <v>238</v>
      </c>
      <c r="G308" s="168" t="s">
        <v>1370</v>
      </c>
      <c r="H308" s="168" t="s">
        <v>1371</v>
      </c>
      <c r="I308" s="179" t="s">
        <v>1372</v>
      </c>
      <c r="J308" s="168" t="s">
        <v>1333</v>
      </c>
      <c r="K308" s="168" t="s">
        <v>1028</v>
      </c>
      <c r="L308" s="166" t="s">
        <v>1029</v>
      </c>
      <c r="M308" s="168" t="s">
        <v>316</v>
      </c>
      <c r="N308" s="168"/>
      <c r="O308" s="168"/>
      <c r="P308" s="168"/>
      <c r="Q308" s="203"/>
      <c r="R308" s="168"/>
      <c r="S308" s="126" t="e">
        <f t="shared" si="38"/>
        <v>#DIV/0!</v>
      </c>
      <c r="T308" s="112"/>
      <c r="U308" s="112"/>
      <c r="V308" s="112"/>
      <c r="W308" s="101"/>
      <c r="X308" s="101"/>
      <c r="Y308" s="101"/>
      <c r="Z308" s="101"/>
      <c r="AA308" s="101"/>
      <c r="AB308" s="101"/>
      <c r="AC308" s="101"/>
      <c r="AD308" s="100"/>
      <c r="AF308" s="134" t="e">
        <f>IF((#REF!+R308+X308)-P308=0,TRUE,FALSE)</f>
        <v>#REF!</v>
      </c>
      <c r="AG308" s="134" t="b">
        <f t="shared" si="44"/>
        <v>1</v>
      </c>
    </row>
    <row r="309" s="79" customFormat="1" ht="50.25" customHeight="1" spans="1:33">
      <c r="A309" s="95">
        <f t="shared" si="45"/>
        <v>306</v>
      </c>
      <c r="B309" s="179" t="s">
        <v>1373</v>
      </c>
      <c r="C309" s="179" t="s">
        <v>1330</v>
      </c>
      <c r="D309" s="179" t="s">
        <v>36</v>
      </c>
      <c r="E309" s="179" t="s">
        <v>1023</v>
      </c>
      <c r="F309" s="179" t="s">
        <v>1374</v>
      </c>
      <c r="G309" s="168" t="s">
        <v>1375</v>
      </c>
      <c r="H309" s="168" t="s">
        <v>1376</v>
      </c>
      <c r="I309" s="168" t="s">
        <v>1377</v>
      </c>
      <c r="J309" s="168" t="s">
        <v>1333</v>
      </c>
      <c r="K309" s="168" t="s">
        <v>1028</v>
      </c>
      <c r="L309" s="166" t="s">
        <v>1029</v>
      </c>
      <c r="M309" s="168" t="s">
        <v>146</v>
      </c>
      <c r="N309" s="168"/>
      <c r="O309" s="168"/>
      <c r="P309" s="168"/>
      <c r="Q309" s="203"/>
      <c r="R309" s="168"/>
      <c r="S309" s="126" t="e">
        <f t="shared" si="38"/>
        <v>#DIV/0!</v>
      </c>
      <c r="T309" s="112"/>
      <c r="U309" s="112"/>
      <c r="V309" s="112"/>
      <c r="W309" s="101"/>
      <c r="X309" s="101"/>
      <c r="Y309" s="101"/>
      <c r="Z309" s="101"/>
      <c r="AA309" s="101"/>
      <c r="AB309" s="101"/>
      <c r="AC309" s="101"/>
      <c r="AD309" s="100"/>
      <c r="AF309" s="206" t="e">
        <f>IF((#REF!+R309+X309)-P309=0,TRUE,FALSE)</f>
        <v>#REF!</v>
      </c>
      <c r="AG309" s="206" t="b">
        <f t="shared" si="44"/>
        <v>1</v>
      </c>
    </row>
    <row r="310" s="73" customFormat="1" ht="50.25" customHeight="1" spans="1:33">
      <c r="A310" s="94">
        <f t="shared" si="45"/>
        <v>307</v>
      </c>
      <c r="B310" s="179" t="s">
        <v>1378</v>
      </c>
      <c r="C310" s="179" t="s">
        <v>1330</v>
      </c>
      <c r="D310" s="179" t="s">
        <v>36</v>
      </c>
      <c r="E310" s="179" t="s">
        <v>1023</v>
      </c>
      <c r="F310" s="179" t="s">
        <v>1357</v>
      </c>
      <c r="G310" s="168" t="s">
        <v>1379</v>
      </c>
      <c r="H310" s="168" t="s">
        <v>87</v>
      </c>
      <c r="I310" s="179" t="s">
        <v>1332</v>
      </c>
      <c r="J310" s="168" t="s">
        <v>1333</v>
      </c>
      <c r="K310" s="168" t="s">
        <v>1028</v>
      </c>
      <c r="L310" s="166" t="s">
        <v>1029</v>
      </c>
      <c r="M310" s="168" t="s">
        <v>539</v>
      </c>
      <c r="N310" s="168"/>
      <c r="O310" s="168"/>
      <c r="P310" s="168"/>
      <c r="Q310" s="203"/>
      <c r="R310" s="168"/>
      <c r="S310" s="126" t="e">
        <f t="shared" si="38"/>
        <v>#DIV/0!</v>
      </c>
      <c r="T310" s="112"/>
      <c r="U310" s="112"/>
      <c r="V310" s="112"/>
      <c r="W310" s="101"/>
      <c r="X310" s="101"/>
      <c r="Y310" s="101"/>
      <c r="Z310" s="101"/>
      <c r="AA310" s="101"/>
      <c r="AB310" s="101"/>
      <c r="AC310" s="101"/>
      <c r="AD310" s="100"/>
      <c r="AF310" s="134" t="e">
        <f>IF((#REF!+R310+X310)-P310=0,TRUE,FALSE)</f>
        <v>#REF!</v>
      </c>
      <c r="AG310" s="134" t="b">
        <f t="shared" si="44"/>
        <v>1</v>
      </c>
    </row>
    <row r="311" s="79" customFormat="1" ht="50.25" customHeight="1" spans="1:33">
      <c r="A311" s="95">
        <f t="shared" si="45"/>
        <v>308</v>
      </c>
      <c r="B311" s="179" t="s">
        <v>1380</v>
      </c>
      <c r="C311" s="179" t="s">
        <v>1330</v>
      </c>
      <c r="D311" s="179" t="s">
        <v>36</v>
      </c>
      <c r="E311" s="179" t="s">
        <v>1023</v>
      </c>
      <c r="F311" s="179" t="s">
        <v>223</v>
      </c>
      <c r="G311" s="179" t="s">
        <v>1381</v>
      </c>
      <c r="H311" s="168" t="s">
        <v>1161</v>
      </c>
      <c r="I311" s="179" t="s">
        <v>1382</v>
      </c>
      <c r="J311" s="168" t="s">
        <v>1333</v>
      </c>
      <c r="K311" s="168" t="s">
        <v>1028</v>
      </c>
      <c r="L311" s="166" t="s">
        <v>1029</v>
      </c>
      <c r="M311" s="168" t="s">
        <v>1163</v>
      </c>
      <c r="N311" s="168"/>
      <c r="O311" s="168"/>
      <c r="P311" s="179"/>
      <c r="Q311" s="203"/>
      <c r="R311" s="168"/>
      <c r="S311" s="126" t="e">
        <f t="shared" si="38"/>
        <v>#DIV/0!</v>
      </c>
      <c r="T311" s="112"/>
      <c r="U311" s="112"/>
      <c r="V311" s="112"/>
      <c r="W311" s="101"/>
      <c r="X311" s="101"/>
      <c r="Y311" s="101"/>
      <c r="Z311" s="101"/>
      <c r="AA311" s="101"/>
      <c r="AB311" s="101"/>
      <c r="AC311" s="101"/>
      <c r="AD311" s="100"/>
      <c r="AF311" s="206" t="e">
        <f>IF((#REF!+R311+X311)-P311=0,TRUE,FALSE)</f>
        <v>#REF!</v>
      </c>
      <c r="AG311" s="206" t="b">
        <f t="shared" si="44"/>
        <v>1</v>
      </c>
    </row>
    <row r="312" s="73" customFormat="1" ht="50.25" customHeight="1" spans="1:33">
      <c r="A312" s="94">
        <f t="shared" si="45"/>
        <v>309</v>
      </c>
      <c r="B312" s="179" t="s">
        <v>1383</v>
      </c>
      <c r="C312" s="179" t="s">
        <v>1330</v>
      </c>
      <c r="D312" s="179" t="s">
        <v>36</v>
      </c>
      <c r="E312" s="179" t="s">
        <v>1023</v>
      </c>
      <c r="F312" s="179" t="s">
        <v>1384</v>
      </c>
      <c r="G312" s="168" t="s">
        <v>1385</v>
      </c>
      <c r="H312" s="179" t="s">
        <v>87</v>
      </c>
      <c r="I312" s="168" t="s">
        <v>1386</v>
      </c>
      <c r="J312" s="168" t="s">
        <v>1333</v>
      </c>
      <c r="K312" s="168" t="s">
        <v>1028</v>
      </c>
      <c r="L312" s="166" t="s">
        <v>1029</v>
      </c>
      <c r="M312" s="193" t="s">
        <v>623</v>
      </c>
      <c r="N312" s="194"/>
      <c r="O312" s="195"/>
      <c r="P312" s="179"/>
      <c r="Q312" s="203"/>
      <c r="R312" s="179"/>
      <c r="S312" s="126" t="e">
        <f t="shared" si="38"/>
        <v>#DIV/0!</v>
      </c>
      <c r="T312" s="112"/>
      <c r="U312" s="112"/>
      <c r="V312" s="112"/>
      <c r="W312" s="100"/>
      <c r="X312" s="100"/>
      <c r="Y312" s="100"/>
      <c r="Z312" s="100"/>
      <c r="AA312" s="100"/>
      <c r="AB312" s="100"/>
      <c r="AC312" s="100"/>
      <c r="AD312" s="100"/>
      <c r="AF312" s="134" t="e">
        <f>IF((#REF!+R312+X312)-P312=0,TRUE,FALSE)</f>
        <v>#REF!</v>
      </c>
      <c r="AG312" s="134" t="b">
        <f t="shared" si="44"/>
        <v>1</v>
      </c>
    </row>
    <row r="313" s="73" customFormat="1" ht="50.25" customHeight="1" spans="1:33">
      <c r="A313" s="94">
        <f t="shared" si="45"/>
        <v>310</v>
      </c>
      <c r="B313" s="179" t="s">
        <v>1387</v>
      </c>
      <c r="C313" s="179" t="s">
        <v>1330</v>
      </c>
      <c r="D313" s="179" t="s">
        <v>36</v>
      </c>
      <c r="E313" s="179" t="s">
        <v>1023</v>
      </c>
      <c r="F313" s="179" t="s">
        <v>1388</v>
      </c>
      <c r="G313" s="168" t="s">
        <v>1389</v>
      </c>
      <c r="H313" s="179" t="s">
        <v>1390</v>
      </c>
      <c r="I313" s="168" t="s">
        <v>1391</v>
      </c>
      <c r="J313" s="168" t="s">
        <v>1333</v>
      </c>
      <c r="K313" s="168" t="s">
        <v>1028</v>
      </c>
      <c r="L313" s="166" t="s">
        <v>1029</v>
      </c>
      <c r="M313" s="193" t="s">
        <v>1392</v>
      </c>
      <c r="N313" s="193"/>
      <c r="O313" s="177"/>
      <c r="P313" s="179"/>
      <c r="Q313" s="203"/>
      <c r="R313" s="179"/>
      <c r="S313" s="126" t="e">
        <f t="shared" si="38"/>
        <v>#DIV/0!</v>
      </c>
      <c r="T313" s="112"/>
      <c r="U313" s="112"/>
      <c r="V313" s="112"/>
      <c r="W313" s="100"/>
      <c r="X313" s="100"/>
      <c r="Y313" s="100"/>
      <c r="Z313" s="100"/>
      <c r="AA313" s="100"/>
      <c r="AB313" s="100"/>
      <c r="AC313" s="100"/>
      <c r="AD313" s="100"/>
      <c r="AF313" s="134" t="e">
        <f>IF((#REF!+R313+X313)-P313=0,TRUE,FALSE)</f>
        <v>#REF!</v>
      </c>
      <c r="AG313" s="134" t="b">
        <f t="shared" si="44"/>
        <v>1</v>
      </c>
    </row>
    <row r="314" s="73" customFormat="1" ht="50.25" customHeight="1" spans="1:36">
      <c r="A314" s="94">
        <f t="shared" ref="A314:A323" si="46">ROW()-3</f>
        <v>311</v>
      </c>
      <c r="B314" s="177" t="s">
        <v>1393</v>
      </c>
      <c r="C314" s="177" t="s">
        <v>1330</v>
      </c>
      <c r="D314" s="177" t="s">
        <v>36</v>
      </c>
      <c r="E314" s="177" t="s">
        <v>1023</v>
      </c>
      <c r="F314" s="179" t="s">
        <v>1388</v>
      </c>
      <c r="G314" s="166" t="s">
        <v>1394</v>
      </c>
      <c r="H314" s="166" t="s">
        <v>667</v>
      </c>
      <c r="I314" s="166" t="s">
        <v>1395</v>
      </c>
      <c r="J314" s="168" t="s">
        <v>1333</v>
      </c>
      <c r="K314" s="168" t="s">
        <v>1028</v>
      </c>
      <c r="L314" s="166" t="s">
        <v>1029</v>
      </c>
      <c r="M314" s="166"/>
      <c r="N314" s="166"/>
      <c r="O314" s="177"/>
      <c r="P314" s="177"/>
      <c r="Q314" s="171"/>
      <c r="R314" s="166"/>
      <c r="S314" s="126" t="e">
        <f t="shared" si="38"/>
        <v>#DIV/0!</v>
      </c>
      <c r="T314" s="112"/>
      <c r="U314" s="112"/>
      <c r="V314" s="112"/>
      <c r="W314" s="138"/>
      <c r="X314" s="138"/>
      <c r="Y314" s="138"/>
      <c r="Z314" s="138"/>
      <c r="AA314" s="138"/>
      <c r="AB314" s="138"/>
      <c r="AC314" s="138"/>
      <c r="AD314" s="137"/>
      <c r="AE314" s="81"/>
      <c r="AF314" s="134" t="e">
        <f>IF((#REF!+R314+X314)-P314=0,TRUE,FALSE)</f>
        <v>#REF!</v>
      </c>
      <c r="AG314" s="134" t="b">
        <f t="shared" si="44"/>
        <v>1</v>
      </c>
      <c r="AH314" s="81"/>
      <c r="AI314" s="81"/>
      <c r="AJ314" s="81"/>
    </row>
    <row r="315" s="73" customFormat="1" ht="50.25" customHeight="1" spans="1:36">
      <c r="A315" s="94">
        <f t="shared" si="46"/>
        <v>312</v>
      </c>
      <c r="B315" s="177" t="s">
        <v>1396</v>
      </c>
      <c r="C315" s="177" t="s">
        <v>1330</v>
      </c>
      <c r="D315" s="177" t="s">
        <v>36</v>
      </c>
      <c r="E315" s="177" t="s">
        <v>1023</v>
      </c>
      <c r="F315" s="179" t="s">
        <v>329</v>
      </c>
      <c r="G315" s="166" t="s">
        <v>1397</v>
      </c>
      <c r="H315" s="166" t="s">
        <v>1398</v>
      </c>
      <c r="I315" s="166" t="s">
        <v>1399</v>
      </c>
      <c r="J315" s="168" t="s">
        <v>1333</v>
      </c>
      <c r="K315" s="168" t="s">
        <v>1028</v>
      </c>
      <c r="L315" s="166" t="s">
        <v>1029</v>
      </c>
      <c r="M315" s="166" t="s">
        <v>1400</v>
      </c>
      <c r="N315" s="166"/>
      <c r="O315" s="177"/>
      <c r="P315" s="177"/>
      <c r="Q315" s="171"/>
      <c r="R315" s="166"/>
      <c r="S315" s="126" t="e">
        <f t="shared" si="38"/>
        <v>#DIV/0!</v>
      </c>
      <c r="T315" s="112"/>
      <c r="U315" s="112"/>
      <c r="V315" s="112"/>
      <c r="W315" s="138"/>
      <c r="X315" s="138"/>
      <c r="Y315" s="138"/>
      <c r="Z315" s="138"/>
      <c r="AA315" s="138"/>
      <c r="AB315" s="138"/>
      <c r="AC315" s="138"/>
      <c r="AD315" s="137"/>
      <c r="AE315" s="81"/>
      <c r="AF315" s="134" t="e">
        <f>IF((#REF!+R315+X315)-P315=0,TRUE,FALSE)</f>
        <v>#REF!</v>
      </c>
      <c r="AG315" s="134" t="b">
        <f t="shared" si="44"/>
        <v>1</v>
      </c>
      <c r="AH315" s="81"/>
      <c r="AI315" s="81"/>
      <c r="AJ315" s="81"/>
    </row>
    <row r="316" s="73" customFormat="1" ht="50.25" customHeight="1" spans="1:36">
      <c r="A316" s="94">
        <f t="shared" si="46"/>
        <v>313</v>
      </c>
      <c r="B316" s="179" t="s">
        <v>1401</v>
      </c>
      <c r="C316" s="179" t="s">
        <v>1330</v>
      </c>
      <c r="D316" s="179" t="s">
        <v>36</v>
      </c>
      <c r="E316" s="179" t="s">
        <v>1023</v>
      </c>
      <c r="F316" s="179" t="s">
        <v>223</v>
      </c>
      <c r="G316" s="168" t="s">
        <v>1116</v>
      </c>
      <c r="H316" s="179" t="s">
        <v>587</v>
      </c>
      <c r="I316" s="168" t="s">
        <v>1402</v>
      </c>
      <c r="J316" s="168" t="s">
        <v>1333</v>
      </c>
      <c r="K316" s="168" t="s">
        <v>1028</v>
      </c>
      <c r="L316" s="166" t="s">
        <v>1029</v>
      </c>
      <c r="M316" s="193" t="s">
        <v>221</v>
      </c>
      <c r="N316" s="193"/>
      <c r="O316" s="177"/>
      <c r="P316" s="179"/>
      <c r="Q316" s="203"/>
      <c r="R316" s="179"/>
      <c r="S316" s="126" t="e">
        <f t="shared" si="38"/>
        <v>#DIV/0!</v>
      </c>
      <c r="T316" s="112"/>
      <c r="U316" s="112"/>
      <c r="V316" s="112"/>
      <c r="W316" s="100"/>
      <c r="X316" s="100"/>
      <c r="Y316" s="100"/>
      <c r="Z316" s="100"/>
      <c r="AA316" s="100"/>
      <c r="AB316" s="100"/>
      <c r="AC316" s="100"/>
      <c r="AD316" s="100"/>
      <c r="AE316" s="81"/>
      <c r="AF316" s="134" t="e">
        <f>IF((#REF!+R316+X316)-P316=0,TRUE,FALSE)</f>
        <v>#REF!</v>
      </c>
      <c r="AG316" s="134" t="b">
        <f t="shared" si="44"/>
        <v>1</v>
      </c>
      <c r="AH316" s="81"/>
      <c r="AI316" s="81"/>
      <c r="AJ316" s="81"/>
    </row>
    <row r="317" s="73" customFormat="1" ht="50.25" customHeight="1" spans="1:36">
      <c r="A317" s="94">
        <f t="shared" si="46"/>
        <v>314</v>
      </c>
      <c r="B317" s="179" t="s">
        <v>1403</v>
      </c>
      <c r="C317" s="179" t="s">
        <v>1330</v>
      </c>
      <c r="D317" s="179" t="s">
        <v>36</v>
      </c>
      <c r="E317" s="179" t="s">
        <v>1023</v>
      </c>
      <c r="F317" s="179" t="s">
        <v>1374</v>
      </c>
      <c r="G317" s="179" t="s">
        <v>1404</v>
      </c>
      <c r="H317" s="179" t="s">
        <v>667</v>
      </c>
      <c r="I317" s="179" t="s">
        <v>1405</v>
      </c>
      <c r="J317" s="168" t="s">
        <v>1333</v>
      </c>
      <c r="K317" s="168" t="s">
        <v>1028</v>
      </c>
      <c r="L317" s="166" t="s">
        <v>1029</v>
      </c>
      <c r="M317" s="179" t="s">
        <v>1163</v>
      </c>
      <c r="N317" s="179"/>
      <c r="O317" s="177"/>
      <c r="P317" s="177"/>
      <c r="Q317" s="171"/>
      <c r="R317" s="166"/>
      <c r="S317" s="126" t="e">
        <f t="shared" si="38"/>
        <v>#DIV/0!</v>
      </c>
      <c r="T317" s="112"/>
      <c r="U317" s="112"/>
      <c r="V317" s="112"/>
      <c r="W317" s="138"/>
      <c r="X317" s="138"/>
      <c r="Y317" s="138"/>
      <c r="Z317" s="138"/>
      <c r="AA317" s="138"/>
      <c r="AB317" s="138"/>
      <c r="AC317" s="138"/>
      <c r="AD317" s="137"/>
      <c r="AE317" s="81"/>
      <c r="AF317" s="134" t="e">
        <f>IF((#REF!+R317+X317)-P317=0,TRUE,FALSE)</f>
        <v>#REF!</v>
      </c>
      <c r="AG317" s="134" t="b">
        <f t="shared" si="44"/>
        <v>1</v>
      </c>
      <c r="AH317" s="81"/>
      <c r="AI317" s="81"/>
      <c r="AJ317" s="81"/>
    </row>
    <row r="318" s="73" customFormat="1" ht="50.25" customHeight="1" spans="1:36">
      <c r="A318" s="95">
        <f t="shared" si="46"/>
        <v>315</v>
      </c>
      <c r="B318" s="177" t="s">
        <v>1406</v>
      </c>
      <c r="C318" s="179" t="s">
        <v>1330</v>
      </c>
      <c r="D318" s="179" t="s">
        <v>36</v>
      </c>
      <c r="E318" s="179" t="s">
        <v>1023</v>
      </c>
      <c r="F318" s="177" t="s">
        <v>329</v>
      </c>
      <c r="G318" s="177" t="s">
        <v>1407</v>
      </c>
      <c r="H318" s="177"/>
      <c r="I318" s="179" t="s">
        <v>1408</v>
      </c>
      <c r="J318" s="168" t="s">
        <v>1333</v>
      </c>
      <c r="K318" s="168" t="s">
        <v>1028</v>
      </c>
      <c r="L318" s="166" t="s">
        <v>1029</v>
      </c>
      <c r="M318" s="177" t="s">
        <v>892</v>
      </c>
      <c r="N318" s="177"/>
      <c r="O318" s="177"/>
      <c r="P318" s="177"/>
      <c r="Q318" s="171"/>
      <c r="R318" s="166"/>
      <c r="S318" s="126" t="e">
        <f t="shared" si="38"/>
        <v>#DIV/0!</v>
      </c>
      <c r="T318" s="112"/>
      <c r="U318" s="112"/>
      <c r="V318" s="112"/>
      <c r="W318" s="138"/>
      <c r="X318" s="138"/>
      <c r="Y318" s="138"/>
      <c r="Z318" s="138"/>
      <c r="AA318" s="138"/>
      <c r="AB318" s="138"/>
      <c r="AC318" s="138"/>
      <c r="AD318" s="137"/>
      <c r="AE318" s="81"/>
      <c r="AF318" s="134" t="e">
        <f>IF((#REF!+R318+X318)-P318=0,TRUE,FALSE)</f>
        <v>#REF!</v>
      </c>
      <c r="AG318" s="134" t="b">
        <f t="shared" si="44"/>
        <v>1</v>
      </c>
      <c r="AH318" s="81"/>
      <c r="AI318" s="81"/>
      <c r="AJ318" s="81"/>
    </row>
    <row r="319" s="73" customFormat="1" ht="50.25" customHeight="1" spans="1:33">
      <c r="A319" s="94">
        <f t="shared" si="46"/>
        <v>316</v>
      </c>
      <c r="B319" s="100" t="s">
        <v>1409</v>
      </c>
      <c r="C319" s="100" t="s">
        <v>1410</v>
      </c>
      <c r="D319" s="100" t="s">
        <v>36</v>
      </c>
      <c r="E319" s="100" t="s">
        <v>478</v>
      </c>
      <c r="F319" s="100" t="s">
        <v>1411</v>
      </c>
      <c r="G319" s="100" t="s">
        <v>1412</v>
      </c>
      <c r="H319" s="100" t="s">
        <v>1413</v>
      </c>
      <c r="I319" s="100" t="s">
        <v>1414</v>
      </c>
      <c r="J319" s="101" t="s">
        <v>1333</v>
      </c>
      <c r="K319" s="103" t="s">
        <v>483</v>
      </c>
      <c r="L319" s="103" t="s">
        <v>484</v>
      </c>
      <c r="M319" s="100" t="s">
        <v>539</v>
      </c>
      <c r="N319" s="100"/>
      <c r="O319" s="100"/>
      <c r="P319" s="100"/>
      <c r="Q319" s="127"/>
      <c r="R319" s="101"/>
      <c r="S319" s="126" t="e">
        <f t="shared" si="38"/>
        <v>#DIV/0!</v>
      </c>
      <c r="T319" s="112"/>
      <c r="U319" s="112"/>
      <c r="V319" s="112"/>
      <c r="W319" s="101"/>
      <c r="X319" s="101"/>
      <c r="Y319" s="101"/>
      <c r="Z319" s="101"/>
      <c r="AA319" s="101"/>
      <c r="AB319" s="101"/>
      <c r="AC319" s="101"/>
      <c r="AD319" s="100"/>
      <c r="AF319" s="134" t="e">
        <f>IF((#REF!+R319+X319)-P319=0,TRUE,FALSE)</f>
        <v>#REF!</v>
      </c>
      <c r="AG319" s="134" t="b">
        <f t="shared" si="44"/>
        <v>1</v>
      </c>
    </row>
    <row r="320" s="73" customFormat="1" ht="50.25" customHeight="1" spans="1:33">
      <c r="A320" s="94">
        <f t="shared" si="46"/>
        <v>317</v>
      </c>
      <c r="B320" s="100" t="s">
        <v>1415</v>
      </c>
      <c r="C320" s="100" t="s">
        <v>1410</v>
      </c>
      <c r="D320" s="100" t="s">
        <v>36</v>
      </c>
      <c r="E320" s="100" t="s">
        <v>478</v>
      </c>
      <c r="F320" s="100" t="s">
        <v>105</v>
      </c>
      <c r="G320" s="100" t="s">
        <v>1416</v>
      </c>
      <c r="H320" s="100" t="s">
        <v>1417</v>
      </c>
      <c r="I320" s="100" t="s">
        <v>1418</v>
      </c>
      <c r="J320" s="101" t="s">
        <v>1333</v>
      </c>
      <c r="K320" s="103" t="s">
        <v>483</v>
      </c>
      <c r="L320" s="103" t="s">
        <v>484</v>
      </c>
      <c r="M320" s="100" t="s">
        <v>664</v>
      </c>
      <c r="N320" s="100"/>
      <c r="O320" s="100"/>
      <c r="P320" s="100"/>
      <c r="Q320" s="127"/>
      <c r="R320" s="101"/>
      <c r="S320" s="126" t="e">
        <f t="shared" si="38"/>
        <v>#DIV/0!</v>
      </c>
      <c r="T320" s="112"/>
      <c r="U320" s="112"/>
      <c r="V320" s="112"/>
      <c r="W320" s="101"/>
      <c r="X320" s="101"/>
      <c r="Y320" s="101"/>
      <c r="Z320" s="101"/>
      <c r="AA320" s="101"/>
      <c r="AB320" s="101"/>
      <c r="AC320" s="101"/>
      <c r="AD320" s="100"/>
      <c r="AF320" s="134" t="e">
        <f>IF((#REF!+R320+X320)-P320=0,TRUE,FALSE)</f>
        <v>#REF!</v>
      </c>
      <c r="AG320" s="134" t="b">
        <f t="shared" si="44"/>
        <v>1</v>
      </c>
    </row>
    <row r="321" s="73" customFormat="1" ht="50.25" customHeight="1" spans="1:33">
      <c r="A321" s="94">
        <f t="shared" si="46"/>
        <v>318</v>
      </c>
      <c r="B321" s="100" t="s">
        <v>1419</v>
      </c>
      <c r="C321" s="100" t="s">
        <v>1410</v>
      </c>
      <c r="D321" s="100" t="s">
        <v>36</v>
      </c>
      <c r="E321" s="100" t="s">
        <v>478</v>
      </c>
      <c r="F321" s="100" t="s">
        <v>1420</v>
      </c>
      <c r="G321" s="100" t="s">
        <v>1421</v>
      </c>
      <c r="H321" s="100" t="s">
        <v>1422</v>
      </c>
      <c r="I321" s="100" t="s">
        <v>1423</v>
      </c>
      <c r="J321" s="101" t="s">
        <v>1333</v>
      </c>
      <c r="K321" s="103" t="s">
        <v>483</v>
      </c>
      <c r="L321" s="103" t="s">
        <v>484</v>
      </c>
      <c r="M321" s="100" t="s">
        <v>1070</v>
      </c>
      <c r="N321" s="100"/>
      <c r="O321" s="100"/>
      <c r="P321" s="100"/>
      <c r="Q321" s="127"/>
      <c r="R321" s="101"/>
      <c r="S321" s="126" t="e">
        <f t="shared" si="38"/>
        <v>#DIV/0!</v>
      </c>
      <c r="T321" s="112"/>
      <c r="U321" s="112"/>
      <c r="V321" s="112"/>
      <c r="W321" s="101"/>
      <c r="X321" s="101"/>
      <c r="Y321" s="101"/>
      <c r="Z321" s="101"/>
      <c r="AA321" s="101"/>
      <c r="AB321" s="101"/>
      <c r="AC321" s="101"/>
      <c r="AD321" s="101"/>
      <c r="AF321" s="134" t="e">
        <f>IF((#REF!+R321+X321)-P321=0,TRUE,FALSE)</f>
        <v>#REF!</v>
      </c>
      <c r="AG321" s="134" t="b">
        <f t="shared" si="44"/>
        <v>1</v>
      </c>
    </row>
    <row r="322" s="73" customFormat="1" ht="50.25" customHeight="1" spans="1:33">
      <c r="A322" s="94">
        <f t="shared" si="46"/>
        <v>319</v>
      </c>
      <c r="B322" s="100" t="s">
        <v>1424</v>
      </c>
      <c r="C322" s="100" t="s">
        <v>1410</v>
      </c>
      <c r="D322" s="100" t="s">
        <v>36</v>
      </c>
      <c r="E322" s="100" t="s">
        <v>478</v>
      </c>
      <c r="F322" s="100" t="s">
        <v>329</v>
      </c>
      <c r="G322" s="100" t="s">
        <v>1425</v>
      </c>
      <c r="H322" s="100" t="s">
        <v>767</v>
      </c>
      <c r="I322" s="100" t="s">
        <v>1426</v>
      </c>
      <c r="J322" s="101" t="s">
        <v>1333</v>
      </c>
      <c r="K322" s="103" t="s">
        <v>483</v>
      </c>
      <c r="L322" s="103" t="s">
        <v>484</v>
      </c>
      <c r="M322" s="100" t="s">
        <v>316</v>
      </c>
      <c r="N322" s="100"/>
      <c r="O322" s="100"/>
      <c r="P322" s="100"/>
      <c r="Q322" s="127"/>
      <c r="R322" s="101"/>
      <c r="S322" s="126" t="e">
        <f t="shared" si="38"/>
        <v>#DIV/0!</v>
      </c>
      <c r="T322" s="112"/>
      <c r="U322" s="112"/>
      <c r="V322" s="112"/>
      <c r="W322" s="101"/>
      <c r="X322" s="101"/>
      <c r="Y322" s="101"/>
      <c r="Z322" s="101"/>
      <c r="AA322" s="101"/>
      <c r="AB322" s="101"/>
      <c r="AC322" s="101"/>
      <c r="AD322" s="100"/>
      <c r="AF322" s="134" t="e">
        <f>IF((#REF!+R322+X322)-P322=0,TRUE,FALSE)</f>
        <v>#REF!</v>
      </c>
      <c r="AG322" s="134" t="b">
        <f t="shared" si="44"/>
        <v>1</v>
      </c>
    </row>
    <row r="323" s="73" customFormat="1" ht="50.25" customHeight="1" spans="1:33">
      <c r="A323" s="94">
        <f t="shared" si="46"/>
        <v>320</v>
      </c>
      <c r="B323" s="100" t="s">
        <v>1427</v>
      </c>
      <c r="C323" s="100" t="s">
        <v>1410</v>
      </c>
      <c r="D323" s="100" t="s">
        <v>36</v>
      </c>
      <c r="E323" s="100" t="s">
        <v>478</v>
      </c>
      <c r="F323" s="100" t="s">
        <v>1428</v>
      </c>
      <c r="G323" s="100" t="s">
        <v>1416</v>
      </c>
      <c r="H323" s="100" t="s">
        <v>1429</v>
      </c>
      <c r="I323" s="100" t="s">
        <v>1430</v>
      </c>
      <c r="J323" s="101" t="s">
        <v>1333</v>
      </c>
      <c r="K323" s="103" t="s">
        <v>483</v>
      </c>
      <c r="L323" s="103" t="s">
        <v>484</v>
      </c>
      <c r="M323" s="100" t="s">
        <v>1431</v>
      </c>
      <c r="N323" s="100"/>
      <c r="O323" s="100"/>
      <c r="P323" s="100"/>
      <c r="Q323" s="127"/>
      <c r="R323" s="101"/>
      <c r="S323" s="126" t="e">
        <f t="shared" si="38"/>
        <v>#DIV/0!</v>
      </c>
      <c r="T323" s="112"/>
      <c r="U323" s="112"/>
      <c r="V323" s="112"/>
      <c r="W323" s="101"/>
      <c r="X323" s="101"/>
      <c r="Y323" s="101"/>
      <c r="Z323" s="101"/>
      <c r="AA323" s="101"/>
      <c r="AB323" s="101"/>
      <c r="AC323" s="101"/>
      <c r="AD323" s="100"/>
      <c r="AF323" s="134" t="e">
        <f>IF((#REF!+R323+X323)-P323=0,TRUE,FALSE)</f>
        <v>#REF!</v>
      </c>
      <c r="AG323" s="134" t="b">
        <f t="shared" si="44"/>
        <v>1</v>
      </c>
    </row>
    <row r="324" s="73" customFormat="1" ht="50.25" customHeight="1" spans="1:33">
      <c r="A324" s="94">
        <f t="shared" ref="A324:A336" si="47">ROW()-3</f>
        <v>321</v>
      </c>
      <c r="B324" s="100" t="s">
        <v>1432</v>
      </c>
      <c r="C324" s="100" t="s">
        <v>1410</v>
      </c>
      <c r="D324" s="100" t="s">
        <v>36</v>
      </c>
      <c r="E324" s="100" t="s">
        <v>478</v>
      </c>
      <c r="F324" s="100" t="s">
        <v>1420</v>
      </c>
      <c r="G324" s="100" t="s">
        <v>1433</v>
      </c>
      <c r="H324" s="100" t="s">
        <v>1434</v>
      </c>
      <c r="I324" s="100" t="s">
        <v>1435</v>
      </c>
      <c r="J324" s="101" t="s">
        <v>1333</v>
      </c>
      <c r="K324" s="103" t="s">
        <v>483</v>
      </c>
      <c r="L324" s="103" t="s">
        <v>484</v>
      </c>
      <c r="M324" s="100" t="s">
        <v>729</v>
      </c>
      <c r="N324" s="100"/>
      <c r="O324" s="100"/>
      <c r="P324" s="100"/>
      <c r="Q324" s="127"/>
      <c r="R324" s="101"/>
      <c r="S324" s="126" t="e">
        <f t="shared" si="38"/>
        <v>#DIV/0!</v>
      </c>
      <c r="T324" s="112"/>
      <c r="U324" s="112"/>
      <c r="V324" s="112"/>
      <c r="W324" s="101"/>
      <c r="X324" s="101"/>
      <c r="Y324" s="101"/>
      <c r="Z324" s="101"/>
      <c r="AA324" s="101"/>
      <c r="AB324" s="101"/>
      <c r="AC324" s="101"/>
      <c r="AD324" s="100"/>
      <c r="AF324" s="134" t="e">
        <f>IF((#REF!+R324+X324)-P324=0,TRUE,FALSE)</f>
        <v>#REF!</v>
      </c>
      <c r="AG324" s="134" t="b">
        <f t="shared" si="44"/>
        <v>1</v>
      </c>
    </row>
    <row r="325" s="73" customFormat="1" ht="50.25" customHeight="1" spans="1:33">
      <c r="A325" s="94">
        <f t="shared" si="47"/>
        <v>322</v>
      </c>
      <c r="B325" s="100" t="s">
        <v>1436</v>
      </c>
      <c r="C325" s="100" t="s">
        <v>1410</v>
      </c>
      <c r="D325" s="100" t="s">
        <v>36</v>
      </c>
      <c r="E325" s="100" t="s">
        <v>478</v>
      </c>
      <c r="F325" s="100" t="s">
        <v>1411</v>
      </c>
      <c r="G325" s="100" t="s">
        <v>1437</v>
      </c>
      <c r="H325" s="100" t="s">
        <v>134</v>
      </c>
      <c r="I325" s="100" t="s">
        <v>1426</v>
      </c>
      <c r="J325" s="101" t="s">
        <v>1333</v>
      </c>
      <c r="K325" s="103" t="s">
        <v>483</v>
      </c>
      <c r="L325" s="103" t="s">
        <v>484</v>
      </c>
      <c r="M325" s="100" t="s">
        <v>80</v>
      </c>
      <c r="N325" s="100"/>
      <c r="O325" s="100"/>
      <c r="P325" s="100"/>
      <c r="Q325" s="127"/>
      <c r="R325" s="101"/>
      <c r="S325" s="126" t="e">
        <f t="shared" si="38"/>
        <v>#DIV/0!</v>
      </c>
      <c r="T325" s="112"/>
      <c r="U325" s="112"/>
      <c r="V325" s="112"/>
      <c r="W325" s="101"/>
      <c r="X325" s="101"/>
      <c r="Y325" s="101"/>
      <c r="Z325" s="101"/>
      <c r="AA325" s="101"/>
      <c r="AB325" s="101"/>
      <c r="AC325" s="101"/>
      <c r="AD325" s="100"/>
      <c r="AF325" s="134" t="e">
        <f>IF((#REF!+R325+X325)-P325=0,TRUE,FALSE)</f>
        <v>#REF!</v>
      </c>
      <c r="AG325" s="134" t="b">
        <f t="shared" si="44"/>
        <v>1</v>
      </c>
    </row>
    <row r="326" s="73" customFormat="1" ht="50.25" customHeight="1" spans="1:33">
      <c r="A326" s="94">
        <f t="shared" si="47"/>
        <v>323</v>
      </c>
      <c r="B326" s="100" t="s">
        <v>1438</v>
      </c>
      <c r="C326" s="100" t="s">
        <v>1410</v>
      </c>
      <c r="D326" s="100" t="s">
        <v>36</v>
      </c>
      <c r="E326" s="100" t="s">
        <v>478</v>
      </c>
      <c r="F326" s="100" t="s">
        <v>238</v>
      </c>
      <c r="G326" s="100" t="s">
        <v>1439</v>
      </c>
      <c r="H326" s="100" t="s">
        <v>1440</v>
      </c>
      <c r="I326" s="100" t="s">
        <v>1441</v>
      </c>
      <c r="J326" s="101" t="s">
        <v>1333</v>
      </c>
      <c r="K326" s="103" t="s">
        <v>483</v>
      </c>
      <c r="L326" s="103" t="s">
        <v>484</v>
      </c>
      <c r="M326" s="100" t="s">
        <v>664</v>
      </c>
      <c r="N326" s="100"/>
      <c r="O326" s="100"/>
      <c r="P326" s="100"/>
      <c r="Q326" s="127"/>
      <c r="R326" s="101"/>
      <c r="S326" s="126" t="e">
        <f t="shared" si="38"/>
        <v>#DIV/0!</v>
      </c>
      <c r="T326" s="112"/>
      <c r="U326" s="112"/>
      <c r="V326" s="112"/>
      <c r="W326" s="101"/>
      <c r="X326" s="101"/>
      <c r="Y326" s="101"/>
      <c r="Z326" s="101"/>
      <c r="AA326" s="101"/>
      <c r="AB326" s="101"/>
      <c r="AC326" s="101"/>
      <c r="AD326" s="100"/>
      <c r="AF326" s="134" t="e">
        <f>IF((#REF!+R326+X326)-P326=0,TRUE,FALSE)</f>
        <v>#REF!</v>
      </c>
      <c r="AG326" s="134" t="b">
        <f t="shared" si="44"/>
        <v>1</v>
      </c>
    </row>
    <row r="327" s="73" customFormat="1" ht="50.25" customHeight="1" spans="1:33">
      <c r="A327" s="94">
        <f t="shared" si="47"/>
        <v>324</v>
      </c>
      <c r="B327" s="100" t="s">
        <v>1442</v>
      </c>
      <c r="C327" s="100" t="s">
        <v>1410</v>
      </c>
      <c r="D327" s="100" t="s">
        <v>36</v>
      </c>
      <c r="E327" s="100" t="s">
        <v>478</v>
      </c>
      <c r="F327" s="100" t="s">
        <v>1411</v>
      </c>
      <c r="G327" s="100" t="s">
        <v>1443</v>
      </c>
      <c r="H327" s="100" t="s">
        <v>1444</v>
      </c>
      <c r="I327" s="100" t="s">
        <v>1445</v>
      </c>
      <c r="J327" s="101" t="s">
        <v>1333</v>
      </c>
      <c r="K327" s="100" t="s">
        <v>483</v>
      </c>
      <c r="L327" s="100" t="s">
        <v>484</v>
      </c>
      <c r="M327" s="100" t="s">
        <v>80</v>
      </c>
      <c r="N327" s="100"/>
      <c r="O327" s="100"/>
      <c r="P327" s="100"/>
      <c r="Q327" s="127"/>
      <c r="R327" s="101"/>
      <c r="S327" s="126" t="e">
        <f t="shared" ref="S327:S390" si="48">R327/Q327</f>
        <v>#DIV/0!</v>
      </c>
      <c r="T327" s="112"/>
      <c r="U327" s="112"/>
      <c r="V327" s="112"/>
      <c r="W327" s="101"/>
      <c r="X327" s="101"/>
      <c r="Y327" s="101"/>
      <c r="Z327" s="101"/>
      <c r="AA327" s="101"/>
      <c r="AB327" s="101"/>
      <c r="AC327" s="101"/>
      <c r="AD327" s="100"/>
      <c r="AF327" s="134" t="e">
        <f>IF((#REF!+R327+X327)-P327=0,TRUE,FALSE)</f>
        <v>#REF!</v>
      </c>
      <c r="AG327" s="134" t="b">
        <f t="shared" si="44"/>
        <v>1</v>
      </c>
    </row>
    <row r="328" s="73" customFormat="1" ht="50.25" customHeight="1" spans="1:33">
      <c r="A328" s="94">
        <f t="shared" si="47"/>
        <v>325</v>
      </c>
      <c r="B328" s="100" t="s">
        <v>1446</v>
      </c>
      <c r="C328" s="100" t="s">
        <v>1410</v>
      </c>
      <c r="D328" s="100" t="s">
        <v>36</v>
      </c>
      <c r="E328" s="100" t="s">
        <v>478</v>
      </c>
      <c r="F328" s="100" t="s">
        <v>1357</v>
      </c>
      <c r="G328" s="100" t="s">
        <v>1447</v>
      </c>
      <c r="H328" s="100" t="s">
        <v>387</v>
      </c>
      <c r="I328" s="100" t="s">
        <v>1448</v>
      </c>
      <c r="J328" s="101" t="s">
        <v>1333</v>
      </c>
      <c r="K328" s="100" t="s">
        <v>483</v>
      </c>
      <c r="L328" s="100" t="s">
        <v>484</v>
      </c>
      <c r="M328" s="100" t="s">
        <v>623</v>
      </c>
      <c r="N328" s="100"/>
      <c r="O328" s="100"/>
      <c r="P328" s="100"/>
      <c r="Q328" s="127"/>
      <c r="R328" s="101"/>
      <c r="S328" s="126" t="e">
        <f t="shared" si="48"/>
        <v>#DIV/0!</v>
      </c>
      <c r="T328" s="112"/>
      <c r="U328" s="112"/>
      <c r="V328" s="112"/>
      <c r="W328" s="101"/>
      <c r="X328" s="101"/>
      <c r="Y328" s="101"/>
      <c r="Z328" s="101"/>
      <c r="AA328" s="101"/>
      <c r="AB328" s="101"/>
      <c r="AC328" s="101"/>
      <c r="AD328" s="100"/>
      <c r="AF328" s="134" t="e">
        <f>IF((#REF!+R328+X328)-P328=0,TRUE,FALSE)</f>
        <v>#REF!</v>
      </c>
      <c r="AG328" s="134" t="b">
        <f t="shared" si="44"/>
        <v>1</v>
      </c>
    </row>
    <row r="329" s="73" customFormat="1" ht="50.25" customHeight="1" spans="1:33">
      <c r="A329" s="94">
        <f t="shared" si="47"/>
        <v>326</v>
      </c>
      <c r="B329" s="100" t="s">
        <v>1449</v>
      </c>
      <c r="C329" s="100" t="s">
        <v>1410</v>
      </c>
      <c r="D329" s="100" t="s">
        <v>36</v>
      </c>
      <c r="E329" s="100" t="s">
        <v>478</v>
      </c>
      <c r="F329" s="100" t="s">
        <v>329</v>
      </c>
      <c r="G329" s="100" t="s">
        <v>1450</v>
      </c>
      <c r="H329" s="100" t="s">
        <v>1451</v>
      </c>
      <c r="I329" s="100" t="s">
        <v>1452</v>
      </c>
      <c r="J329" s="101" t="s">
        <v>1333</v>
      </c>
      <c r="K329" s="100" t="s">
        <v>483</v>
      </c>
      <c r="L329" s="100" t="s">
        <v>484</v>
      </c>
      <c r="M329" s="100" t="s">
        <v>610</v>
      </c>
      <c r="N329" s="100"/>
      <c r="O329" s="100"/>
      <c r="P329" s="100"/>
      <c r="Q329" s="127"/>
      <c r="R329" s="101"/>
      <c r="S329" s="126" t="e">
        <f t="shared" si="48"/>
        <v>#DIV/0!</v>
      </c>
      <c r="T329" s="112"/>
      <c r="U329" s="112"/>
      <c r="V329" s="112"/>
      <c r="W329" s="101"/>
      <c r="X329" s="101"/>
      <c r="Y329" s="101"/>
      <c r="Z329" s="101"/>
      <c r="AA329" s="101"/>
      <c r="AB329" s="101"/>
      <c r="AC329" s="101"/>
      <c r="AD329" s="100"/>
      <c r="AF329" s="134" t="e">
        <f>IF((#REF!+R329+X329)-P329=0,TRUE,FALSE)</f>
        <v>#REF!</v>
      </c>
      <c r="AG329" s="134" t="b">
        <f t="shared" si="44"/>
        <v>1</v>
      </c>
    </row>
    <row r="330" s="73" customFormat="1" ht="50.25" customHeight="1" spans="1:33">
      <c r="A330" s="94">
        <f t="shared" si="47"/>
        <v>327</v>
      </c>
      <c r="B330" s="100" t="s">
        <v>1453</v>
      </c>
      <c r="C330" s="100" t="s">
        <v>1410</v>
      </c>
      <c r="D330" s="100" t="s">
        <v>36</v>
      </c>
      <c r="E330" s="100" t="s">
        <v>478</v>
      </c>
      <c r="F330" s="100" t="s">
        <v>1374</v>
      </c>
      <c r="G330" s="100" t="s">
        <v>1454</v>
      </c>
      <c r="H330" s="100" t="s">
        <v>387</v>
      </c>
      <c r="I330" s="100" t="s">
        <v>1455</v>
      </c>
      <c r="J330" s="101" t="s">
        <v>1333</v>
      </c>
      <c r="K330" s="100" t="s">
        <v>483</v>
      </c>
      <c r="L330" s="100" t="s">
        <v>484</v>
      </c>
      <c r="M330" s="100" t="s">
        <v>80</v>
      </c>
      <c r="N330" s="100"/>
      <c r="O330" s="100"/>
      <c r="P330" s="100"/>
      <c r="Q330" s="127"/>
      <c r="R330" s="101"/>
      <c r="S330" s="126" t="e">
        <f t="shared" si="48"/>
        <v>#DIV/0!</v>
      </c>
      <c r="T330" s="112"/>
      <c r="U330" s="112"/>
      <c r="V330" s="112"/>
      <c r="W330" s="101"/>
      <c r="X330" s="101"/>
      <c r="Y330" s="101"/>
      <c r="Z330" s="101"/>
      <c r="AA330" s="101"/>
      <c r="AB330" s="101"/>
      <c r="AC330" s="101"/>
      <c r="AD330" s="100"/>
      <c r="AF330" s="134" t="e">
        <f>IF((#REF!+R330+X330)-P330=0,TRUE,FALSE)</f>
        <v>#REF!</v>
      </c>
      <c r="AG330" s="134" t="b">
        <f t="shared" si="44"/>
        <v>1</v>
      </c>
    </row>
    <row r="331" s="73" customFormat="1" ht="50.25" customHeight="1" spans="1:33">
      <c r="A331" s="94">
        <f t="shared" si="47"/>
        <v>328</v>
      </c>
      <c r="B331" s="102" t="s">
        <v>1456</v>
      </c>
      <c r="C331" s="100" t="s">
        <v>1410</v>
      </c>
      <c r="D331" s="100" t="s">
        <v>36</v>
      </c>
      <c r="E331" s="100" t="s">
        <v>478</v>
      </c>
      <c r="F331" s="100" t="s">
        <v>1357</v>
      </c>
      <c r="G331" s="100" t="s">
        <v>1457</v>
      </c>
      <c r="H331" s="100" t="s">
        <v>87</v>
      </c>
      <c r="I331" s="100" t="s">
        <v>1458</v>
      </c>
      <c r="J331" s="101" t="s">
        <v>1333</v>
      </c>
      <c r="K331" s="100" t="s">
        <v>483</v>
      </c>
      <c r="L331" s="100" t="s">
        <v>484</v>
      </c>
      <c r="M331" s="100" t="s">
        <v>316</v>
      </c>
      <c r="N331" s="100"/>
      <c r="O331" s="100"/>
      <c r="P331" s="100"/>
      <c r="Q331" s="127"/>
      <c r="R331" s="101"/>
      <c r="S331" s="126" t="e">
        <f t="shared" si="48"/>
        <v>#DIV/0!</v>
      </c>
      <c r="T331" s="112"/>
      <c r="U331" s="112"/>
      <c r="V331" s="112"/>
      <c r="W331" s="101"/>
      <c r="X331" s="101"/>
      <c r="Y331" s="101"/>
      <c r="Z331" s="101"/>
      <c r="AA331" s="101"/>
      <c r="AB331" s="101"/>
      <c r="AC331" s="101"/>
      <c r="AD331" s="100"/>
      <c r="AF331" s="134" t="e">
        <f>IF((#REF!+R331+X331)-P331=0,TRUE,FALSE)</f>
        <v>#REF!</v>
      </c>
      <c r="AG331" s="134" t="b">
        <f t="shared" si="44"/>
        <v>1</v>
      </c>
    </row>
    <row r="332" s="73" customFormat="1" ht="50.25" customHeight="1" spans="1:33">
      <c r="A332" s="94">
        <f t="shared" si="47"/>
        <v>329</v>
      </c>
      <c r="B332" s="154" t="s">
        <v>1459</v>
      </c>
      <c r="C332" s="183" t="s">
        <v>1410</v>
      </c>
      <c r="D332" s="183" t="s">
        <v>36</v>
      </c>
      <c r="E332" s="183" t="s">
        <v>478</v>
      </c>
      <c r="F332" s="154" t="s">
        <v>1374</v>
      </c>
      <c r="G332" s="154" t="s">
        <v>1460</v>
      </c>
      <c r="H332" s="154" t="s">
        <v>110</v>
      </c>
      <c r="I332" s="154" t="s">
        <v>1426</v>
      </c>
      <c r="J332" s="101" t="s">
        <v>1333</v>
      </c>
      <c r="K332" s="100" t="s">
        <v>483</v>
      </c>
      <c r="L332" s="100" t="s">
        <v>484</v>
      </c>
      <c r="M332" s="154" t="s">
        <v>316</v>
      </c>
      <c r="N332" s="208"/>
      <c r="O332" s="208"/>
      <c r="P332" s="100"/>
      <c r="Q332" s="127"/>
      <c r="R332" s="101"/>
      <c r="S332" s="126" t="e">
        <f t="shared" si="48"/>
        <v>#DIV/0!</v>
      </c>
      <c r="T332" s="112"/>
      <c r="U332" s="112"/>
      <c r="V332" s="112"/>
      <c r="W332" s="101"/>
      <c r="X332" s="101"/>
      <c r="Y332" s="101"/>
      <c r="Z332" s="101"/>
      <c r="AA332" s="101"/>
      <c r="AB332" s="101"/>
      <c r="AC332" s="101"/>
      <c r="AD332" s="100"/>
      <c r="AF332" s="134" t="e">
        <f>IF((#REF!+R332+X332)-P332=0,TRUE,FALSE)</f>
        <v>#REF!</v>
      </c>
      <c r="AG332" s="134" t="b">
        <f t="shared" si="44"/>
        <v>1</v>
      </c>
    </row>
    <row r="333" s="73" customFormat="1" ht="50.25" customHeight="1" spans="1:33">
      <c r="A333" s="94">
        <f t="shared" si="47"/>
        <v>330</v>
      </c>
      <c r="B333" s="154" t="s">
        <v>1461</v>
      </c>
      <c r="C333" s="183" t="s">
        <v>1410</v>
      </c>
      <c r="D333" s="183" t="s">
        <v>36</v>
      </c>
      <c r="E333" s="183" t="s">
        <v>478</v>
      </c>
      <c r="F333" s="154" t="s">
        <v>1374</v>
      </c>
      <c r="G333" s="154" t="s">
        <v>1462</v>
      </c>
      <c r="H333" s="154" t="s">
        <v>767</v>
      </c>
      <c r="I333" s="154" t="s">
        <v>1426</v>
      </c>
      <c r="J333" s="101" t="s">
        <v>1333</v>
      </c>
      <c r="K333" s="100" t="s">
        <v>483</v>
      </c>
      <c r="L333" s="100" t="s">
        <v>484</v>
      </c>
      <c r="M333" s="154" t="s">
        <v>664</v>
      </c>
      <c r="N333" s="208"/>
      <c r="O333" s="208"/>
      <c r="P333" s="100"/>
      <c r="Q333" s="127"/>
      <c r="R333" s="101"/>
      <c r="S333" s="126" t="e">
        <f t="shared" si="48"/>
        <v>#DIV/0!</v>
      </c>
      <c r="T333" s="112"/>
      <c r="U333" s="112"/>
      <c r="V333" s="112"/>
      <c r="W333" s="101"/>
      <c r="X333" s="101"/>
      <c r="Y333" s="101"/>
      <c r="Z333" s="101"/>
      <c r="AA333" s="101"/>
      <c r="AB333" s="101"/>
      <c r="AC333" s="101"/>
      <c r="AD333" s="100"/>
      <c r="AF333" s="134" t="e">
        <f>IF((#REF!+R333+X333)-P333=0,TRUE,FALSE)</f>
        <v>#REF!</v>
      </c>
      <c r="AG333" s="134" t="b">
        <f t="shared" si="44"/>
        <v>1</v>
      </c>
    </row>
    <row r="334" s="73" customFormat="1" ht="50.25" customHeight="1" spans="1:33">
      <c r="A334" s="94">
        <f t="shared" si="47"/>
        <v>331</v>
      </c>
      <c r="B334" s="154" t="s">
        <v>1463</v>
      </c>
      <c r="C334" s="183" t="s">
        <v>1410</v>
      </c>
      <c r="D334" s="183" t="s">
        <v>36</v>
      </c>
      <c r="E334" s="183" t="s">
        <v>478</v>
      </c>
      <c r="F334" s="154" t="s">
        <v>329</v>
      </c>
      <c r="G334" s="154" t="s">
        <v>1464</v>
      </c>
      <c r="H334" s="154" t="s">
        <v>1465</v>
      </c>
      <c r="I334" s="154" t="s">
        <v>1466</v>
      </c>
      <c r="J334" s="101" t="s">
        <v>1333</v>
      </c>
      <c r="K334" s="100" t="s">
        <v>483</v>
      </c>
      <c r="L334" s="100" t="s">
        <v>484</v>
      </c>
      <c r="M334" s="154" t="s">
        <v>316</v>
      </c>
      <c r="N334" s="208"/>
      <c r="O334" s="208"/>
      <c r="P334" s="100"/>
      <c r="Q334" s="127"/>
      <c r="R334" s="101"/>
      <c r="S334" s="126" t="e">
        <f t="shared" si="48"/>
        <v>#DIV/0!</v>
      </c>
      <c r="T334" s="112"/>
      <c r="U334" s="112"/>
      <c r="V334" s="112"/>
      <c r="W334" s="101"/>
      <c r="X334" s="101"/>
      <c r="Y334" s="101"/>
      <c r="Z334" s="101"/>
      <c r="AA334" s="101"/>
      <c r="AB334" s="101"/>
      <c r="AC334" s="101"/>
      <c r="AD334" s="100"/>
      <c r="AF334" s="134" t="e">
        <f>IF((#REF!+R334+X334)-P334=0,TRUE,FALSE)</f>
        <v>#REF!</v>
      </c>
      <c r="AG334" s="134" t="b">
        <f t="shared" si="44"/>
        <v>1</v>
      </c>
    </row>
    <row r="335" s="73" customFormat="1" ht="50.25" customHeight="1" spans="1:33">
      <c r="A335" s="94">
        <f t="shared" si="47"/>
        <v>332</v>
      </c>
      <c r="B335" s="154" t="s">
        <v>1467</v>
      </c>
      <c r="C335" s="183" t="s">
        <v>1410</v>
      </c>
      <c r="D335" s="183" t="s">
        <v>36</v>
      </c>
      <c r="E335" s="183" t="s">
        <v>478</v>
      </c>
      <c r="F335" s="154" t="s">
        <v>329</v>
      </c>
      <c r="G335" s="154" t="s">
        <v>1468</v>
      </c>
      <c r="H335" s="154" t="s">
        <v>1186</v>
      </c>
      <c r="I335" s="154" t="s">
        <v>1469</v>
      </c>
      <c r="J335" s="101" t="s">
        <v>1333</v>
      </c>
      <c r="K335" s="100" t="s">
        <v>483</v>
      </c>
      <c r="L335" s="100" t="s">
        <v>484</v>
      </c>
      <c r="M335" s="154" t="s">
        <v>1470</v>
      </c>
      <c r="N335" s="208"/>
      <c r="O335" s="208"/>
      <c r="P335" s="100"/>
      <c r="Q335" s="127"/>
      <c r="R335" s="101"/>
      <c r="S335" s="126" t="e">
        <f t="shared" si="48"/>
        <v>#DIV/0!</v>
      </c>
      <c r="T335" s="112"/>
      <c r="U335" s="112"/>
      <c r="V335" s="112"/>
      <c r="W335" s="101"/>
      <c r="X335" s="101"/>
      <c r="Y335" s="101"/>
      <c r="Z335" s="101"/>
      <c r="AA335" s="101"/>
      <c r="AB335" s="101"/>
      <c r="AC335" s="101"/>
      <c r="AD335" s="100"/>
      <c r="AF335" s="134" t="e">
        <f>IF((#REF!+R335+X335)-P335=0,TRUE,FALSE)</f>
        <v>#REF!</v>
      </c>
      <c r="AG335" s="134" t="b">
        <f t="shared" si="44"/>
        <v>1</v>
      </c>
    </row>
    <row r="336" s="73" customFormat="1" ht="50.25" customHeight="1" spans="1:33">
      <c r="A336" s="94">
        <f t="shared" si="47"/>
        <v>333</v>
      </c>
      <c r="B336" s="154" t="s">
        <v>1471</v>
      </c>
      <c r="C336" s="183" t="s">
        <v>1410</v>
      </c>
      <c r="D336" s="183" t="s">
        <v>36</v>
      </c>
      <c r="E336" s="183" t="s">
        <v>478</v>
      </c>
      <c r="F336" s="154" t="s">
        <v>329</v>
      </c>
      <c r="G336" s="154" t="s">
        <v>1472</v>
      </c>
      <c r="H336" s="154" t="s">
        <v>1473</v>
      </c>
      <c r="I336" s="154" t="s">
        <v>1474</v>
      </c>
      <c r="J336" s="101" t="s">
        <v>1333</v>
      </c>
      <c r="K336" s="100" t="s">
        <v>483</v>
      </c>
      <c r="L336" s="100" t="s">
        <v>484</v>
      </c>
      <c r="M336" s="154" t="s">
        <v>1475</v>
      </c>
      <c r="N336" s="208"/>
      <c r="O336" s="208"/>
      <c r="P336" s="100"/>
      <c r="Q336" s="127"/>
      <c r="R336" s="101"/>
      <c r="S336" s="126" t="e">
        <f t="shared" si="48"/>
        <v>#DIV/0!</v>
      </c>
      <c r="T336" s="112"/>
      <c r="U336" s="112"/>
      <c r="V336" s="112"/>
      <c r="W336" s="101"/>
      <c r="X336" s="101"/>
      <c r="Y336" s="101"/>
      <c r="Z336" s="101"/>
      <c r="AA336" s="101"/>
      <c r="AB336" s="101"/>
      <c r="AC336" s="101"/>
      <c r="AD336" s="100"/>
      <c r="AF336" s="134" t="e">
        <f>IF((#REF!+R336+X336)-P336=0,TRUE,FALSE)</f>
        <v>#REF!</v>
      </c>
      <c r="AG336" s="134" t="b">
        <f t="shared" si="44"/>
        <v>1</v>
      </c>
    </row>
    <row r="337" s="73" customFormat="1" ht="50.25" customHeight="1" spans="1:33">
      <c r="A337" s="94">
        <f t="shared" ref="A337:A346" si="49">ROW()-3</f>
        <v>334</v>
      </c>
      <c r="B337" s="183" t="s">
        <v>1476</v>
      </c>
      <c r="C337" s="100" t="s">
        <v>1477</v>
      </c>
      <c r="D337" s="100" t="s">
        <v>36</v>
      </c>
      <c r="E337" s="100" t="s">
        <v>335</v>
      </c>
      <c r="F337" s="100" t="s">
        <v>1285</v>
      </c>
      <c r="G337" s="100" t="s">
        <v>1478</v>
      </c>
      <c r="H337" s="101" t="s">
        <v>337</v>
      </c>
      <c r="I337" s="100" t="s">
        <v>1479</v>
      </c>
      <c r="J337" s="100" t="s">
        <v>340</v>
      </c>
      <c r="K337" s="100" t="s">
        <v>340</v>
      </c>
      <c r="L337" s="103" t="s">
        <v>341</v>
      </c>
      <c r="M337" s="100" t="s">
        <v>1333</v>
      </c>
      <c r="N337" s="100"/>
      <c r="O337" s="100"/>
      <c r="P337" s="100"/>
      <c r="Q337" s="127"/>
      <c r="R337" s="101"/>
      <c r="S337" s="126" t="e">
        <f t="shared" si="48"/>
        <v>#DIV/0!</v>
      </c>
      <c r="T337" s="112"/>
      <c r="U337" s="112"/>
      <c r="V337" s="112"/>
      <c r="W337" s="138"/>
      <c r="X337" s="138"/>
      <c r="Y337" s="138"/>
      <c r="Z337" s="101"/>
      <c r="AA337" s="101"/>
      <c r="AB337" s="101"/>
      <c r="AC337" s="101"/>
      <c r="AD337" s="100"/>
      <c r="AF337" s="134" t="e">
        <f>IF((#REF!+R337+X337)-P337=0,TRUE,FALSE)</f>
        <v>#REF!</v>
      </c>
      <c r="AG337" s="134" t="b">
        <f t="shared" si="44"/>
        <v>1</v>
      </c>
    </row>
    <row r="338" s="73" customFormat="1" ht="50.25" customHeight="1" spans="1:33">
      <c r="A338" s="94">
        <f t="shared" si="49"/>
        <v>335</v>
      </c>
      <c r="B338" s="183" t="s">
        <v>1480</v>
      </c>
      <c r="C338" s="100" t="s">
        <v>1477</v>
      </c>
      <c r="D338" s="100" t="s">
        <v>36</v>
      </c>
      <c r="E338" s="100" t="s">
        <v>335</v>
      </c>
      <c r="F338" s="100" t="s">
        <v>1357</v>
      </c>
      <c r="G338" s="100" t="s">
        <v>1481</v>
      </c>
      <c r="H338" s="101" t="s">
        <v>1440</v>
      </c>
      <c r="I338" s="100" t="s">
        <v>1441</v>
      </c>
      <c r="J338" s="100" t="s">
        <v>1482</v>
      </c>
      <c r="K338" s="100" t="s">
        <v>340</v>
      </c>
      <c r="L338" s="103" t="s">
        <v>341</v>
      </c>
      <c r="M338" s="101" t="s">
        <v>80</v>
      </c>
      <c r="N338" s="101"/>
      <c r="O338" s="101"/>
      <c r="P338" s="100"/>
      <c r="Q338" s="209"/>
      <c r="R338" s="210"/>
      <c r="S338" s="126" t="e">
        <f t="shared" si="48"/>
        <v>#DIV/0!</v>
      </c>
      <c r="T338" s="112"/>
      <c r="U338" s="112"/>
      <c r="V338" s="112"/>
      <c r="W338" s="138"/>
      <c r="X338" s="138"/>
      <c r="Y338" s="138"/>
      <c r="Z338" s="101"/>
      <c r="AA338" s="101"/>
      <c r="AB338" s="101"/>
      <c r="AC338" s="101"/>
      <c r="AD338" s="100"/>
      <c r="AF338" s="134" t="e">
        <f>IF((#REF!+R338+X338)-P338=0,TRUE,FALSE)</f>
        <v>#REF!</v>
      </c>
      <c r="AG338" s="134" t="b">
        <f t="shared" si="44"/>
        <v>1</v>
      </c>
    </row>
    <row r="339" s="73" customFormat="1" ht="50.25" customHeight="1" spans="1:33">
      <c r="A339" s="94">
        <f t="shared" si="49"/>
        <v>336</v>
      </c>
      <c r="B339" s="183" t="s">
        <v>1483</v>
      </c>
      <c r="C339" s="100" t="s">
        <v>1477</v>
      </c>
      <c r="D339" s="100" t="s">
        <v>36</v>
      </c>
      <c r="E339" s="100" t="s">
        <v>335</v>
      </c>
      <c r="F339" s="100" t="s">
        <v>1484</v>
      </c>
      <c r="G339" s="100" t="s">
        <v>1485</v>
      </c>
      <c r="H339" s="101" t="s">
        <v>1486</v>
      </c>
      <c r="I339" s="100" t="s">
        <v>1487</v>
      </c>
      <c r="J339" s="100" t="s">
        <v>1488</v>
      </c>
      <c r="K339" s="100" t="s">
        <v>340</v>
      </c>
      <c r="L339" s="103" t="s">
        <v>341</v>
      </c>
      <c r="M339" s="101" t="s">
        <v>1489</v>
      </c>
      <c r="N339" s="101"/>
      <c r="O339" s="101"/>
      <c r="P339" s="100"/>
      <c r="Q339" s="127"/>
      <c r="R339" s="101"/>
      <c r="S339" s="126" t="e">
        <f t="shared" si="48"/>
        <v>#DIV/0!</v>
      </c>
      <c r="T339" s="112"/>
      <c r="U339" s="112"/>
      <c r="V339" s="112"/>
      <c r="W339" s="138"/>
      <c r="X339" s="138"/>
      <c r="Y339" s="138"/>
      <c r="Z339" s="101"/>
      <c r="AA339" s="101"/>
      <c r="AB339" s="101"/>
      <c r="AC339" s="101"/>
      <c r="AD339" s="100"/>
      <c r="AF339" s="134" t="e">
        <f>IF((#REF!+R339+X339)-P339=0,TRUE,FALSE)</f>
        <v>#REF!</v>
      </c>
      <c r="AG339" s="134" t="b">
        <f t="shared" si="44"/>
        <v>1</v>
      </c>
    </row>
    <row r="340" s="73" customFormat="1" ht="50.25" customHeight="1" spans="1:33">
      <c r="A340" s="94">
        <f t="shared" si="49"/>
        <v>337</v>
      </c>
      <c r="B340" s="185" t="s">
        <v>1490</v>
      </c>
      <c r="C340" s="100" t="s">
        <v>1477</v>
      </c>
      <c r="D340" s="100" t="s">
        <v>36</v>
      </c>
      <c r="E340" s="100" t="s">
        <v>335</v>
      </c>
      <c r="F340" s="100"/>
      <c r="G340" s="185" t="s">
        <v>1491</v>
      </c>
      <c r="H340" s="185" t="s">
        <v>1492</v>
      </c>
      <c r="I340" s="100"/>
      <c r="J340" s="100"/>
      <c r="K340" s="100"/>
      <c r="L340" s="103"/>
      <c r="M340" s="101"/>
      <c r="N340" s="101"/>
      <c r="O340" s="101"/>
      <c r="P340" s="100"/>
      <c r="Q340" s="127"/>
      <c r="R340" s="101"/>
      <c r="S340" s="126" t="e">
        <f t="shared" si="48"/>
        <v>#DIV/0!</v>
      </c>
      <c r="T340" s="112"/>
      <c r="U340" s="112"/>
      <c r="V340" s="112"/>
      <c r="W340" s="138"/>
      <c r="X340" s="138"/>
      <c r="Y340" s="138"/>
      <c r="Z340" s="101"/>
      <c r="AA340" s="101"/>
      <c r="AB340" s="101"/>
      <c r="AC340" s="101"/>
      <c r="AD340" s="100"/>
      <c r="AF340" s="134" t="e">
        <f>IF((#REF!+R340+X340)-P340=0,TRUE,FALSE)</f>
        <v>#REF!</v>
      </c>
      <c r="AG340" s="134" t="b">
        <f t="shared" si="44"/>
        <v>1</v>
      </c>
    </row>
    <row r="341" s="73" customFormat="1" ht="50.25" customHeight="1" spans="1:33">
      <c r="A341" s="94">
        <f t="shared" si="49"/>
        <v>338</v>
      </c>
      <c r="B341" s="185" t="s">
        <v>1493</v>
      </c>
      <c r="C341" s="100" t="s">
        <v>1477</v>
      </c>
      <c r="D341" s="100" t="s">
        <v>36</v>
      </c>
      <c r="E341" s="100" t="s">
        <v>335</v>
      </c>
      <c r="F341" s="100"/>
      <c r="G341" s="185" t="s">
        <v>1494</v>
      </c>
      <c r="H341" s="185" t="s">
        <v>1495</v>
      </c>
      <c r="I341" s="100"/>
      <c r="J341" s="100"/>
      <c r="K341" s="100"/>
      <c r="L341" s="103"/>
      <c r="M341" s="101"/>
      <c r="N341" s="101"/>
      <c r="O341" s="101"/>
      <c r="P341" s="100"/>
      <c r="Q341" s="127"/>
      <c r="R341" s="101"/>
      <c r="S341" s="126" t="e">
        <f t="shared" si="48"/>
        <v>#DIV/0!</v>
      </c>
      <c r="T341" s="112"/>
      <c r="U341" s="112"/>
      <c r="V341" s="112"/>
      <c r="W341" s="138"/>
      <c r="X341" s="138"/>
      <c r="Y341" s="138"/>
      <c r="Z341" s="101"/>
      <c r="AA341" s="101"/>
      <c r="AB341" s="101"/>
      <c r="AC341" s="101"/>
      <c r="AD341" s="100"/>
      <c r="AF341" s="134" t="e">
        <f>IF((#REF!+R341+X341)-P341=0,TRUE,FALSE)</f>
        <v>#REF!</v>
      </c>
      <c r="AG341" s="134" t="b">
        <f t="shared" si="44"/>
        <v>1</v>
      </c>
    </row>
    <row r="342" s="73" customFormat="1" ht="50.25" customHeight="1" spans="1:33">
      <c r="A342" s="94">
        <f t="shared" si="49"/>
        <v>339</v>
      </c>
      <c r="B342" s="185" t="s">
        <v>1496</v>
      </c>
      <c r="C342" s="100" t="s">
        <v>1477</v>
      </c>
      <c r="D342" s="100" t="s">
        <v>36</v>
      </c>
      <c r="E342" s="100" t="s">
        <v>335</v>
      </c>
      <c r="F342" s="100"/>
      <c r="G342" s="185" t="s">
        <v>1497</v>
      </c>
      <c r="H342" s="185" t="s">
        <v>1495</v>
      </c>
      <c r="I342" s="100"/>
      <c r="J342" s="100"/>
      <c r="K342" s="100"/>
      <c r="L342" s="103"/>
      <c r="M342" s="101"/>
      <c r="N342" s="101"/>
      <c r="O342" s="101"/>
      <c r="P342" s="100"/>
      <c r="Q342" s="127"/>
      <c r="R342" s="101"/>
      <c r="S342" s="126" t="e">
        <f t="shared" si="48"/>
        <v>#DIV/0!</v>
      </c>
      <c r="T342" s="112"/>
      <c r="U342" s="112"/>
      <c r="V342" s="112"/>
      <c r="W342" s="138"/>
      <c r="X342" s="138"/>
      <c r="Y342" s="138"/>
      <c r="Z342" s="101"/>
      <c r="AA342" s="101"/>
      <c r="AB342" s="101"/>
      <c r="AC342" s="101"/>
      <c r="AD342" s="100"/>
      <c r="AF342" s="134" t="e">
        <f>IF((#REF!+R342+X342)-P342=0,TRUE,FALSE)</f>
        <v>#REF!</v>
      </c>
      <c r="AG342" s="134" t="b">
        <f t="shared" si="44"/>
        <v>1</v>
      </c>
    </row>
    <row r="343" s="73" customFormat="1" ht="28.5" spans="1:33">
      <c r="A343" s="94">
        <f t="shared" si="49"/>
        <v>340</v>
      </c>
      <c r="B343" s="183" t="s">
        <v>1456</v>
      </c>
      <c r="C343" s="100" t="s">
        <v>1477</v>
      </c>
      <c r="D343" s="100" t="s">
        <v>36</v>
      </c>
      <c r="E343" s="100" t="s">
        <v>335</v>
      </c>
      <c r="F343" s="100" t="s">
        <v>1498</v>
      </c>
      <c r="G343" s="100" t="s">
        <v>1499</v>
      </c>
      <c r="H343" s="101" t="s">
        <v>767</v>
      </c>
      <c r="I343" s="100" t="s">
        <v>1500</v>
      </c>
      <c r="J343" s="100" t="s">
        <v>1488</v>
      </c>
      <c r="K343" s="100" t="s">
        <v>340</v>
      </c>
      <c r="L343" s="103" t="s">
        <v>341</v>
      </c>
      <c r="M343" s="101" t="s">
        <v>267</v>
      </c>
      <c r="N343" s="101"/>
      <c r="O343" s="101"/>
      <c r="P343" s="100"/>
      <c r="Q343" s="127"/>
      <c r="R343" s="101"/>
      <c r="S343" s="126" t="e">
        <f t="shared" si="48"/>
        <v>#DIV/0!</v>
      </c>
      <c r="T343" s="112"/>
      <c r="U343" s="112"/>
      <c r="V343" s="112"/>
      <c r="W343" s="138"/>
      <c r="X343" s="138"/>
      <c r="Y343" s="138"/>
      <c r="Z343" s="101"/>
      <c r="AA343" s="101"/>
      <c r="AB343" s="101"/>
      <c r="AC343" s="101"/>
      <c r="AD343" s="100"/>
      <c r="AF343" s="134" t="e">
        <f>IF((#REF!+R343+X343)-P343=0,TRUE,FALSE)</f>
        <v>#REF!</v>
      </c>
      <c r="AG343" s="134" t="b">
        <f t="shared" ref="AG343:AG353" si="50">IF((P343+W343+Y343)-O343=0,TRUE,FALSE)</f>
        <v>1</v>
      </c>
    </row>
    <row r="344" s="73" customFormat="1" ht="28.5" spans="1:33">
      <c r="A344" s="94">
        <f t="shared" si="49"/>
        <v>341</v>
      </c>
      <c r="B344" s="183" t="s">
        <v>1501</v>
      </c>
      <c r="C344" s="100" t="s">
        <v>1477</v>
      </c>
      <c r="D344" s="100" t="s">
        <v>36</v>
      </c>
      <c r="E344" s="100" t="s">
        <v>335</v>
      </c>
      <c r="F344" s="100" t="s">
        <v>1502</v>
      </c>
      <c r="G344" s="100" t="s">
        <v>1503</v>
      </c>
      <c r="H344" s="101" t="s">
        <v>1504</v>
      </c>
      <c r="I344" s="100" t="s">
        <v>1505</v>
      </c>
      <c r="J344" s="100" t="s">
        <v>1488</v>
      </c>
      <c r="K344" s="100" t="s">
        <v>340</v>
      </c>
      <c r="L344" s="103" t="s">
        <v>341</v>
      </c>
      <c r="M344" s="100" t="s">
        <v>1333</v>
      </c>
      <c r="N344" s="100"/>
      <c r="O344" s="100"/>
      <c r="P344" s="100"/>
      <c r="Q344" s="127"/>
      <c r="R344" s="101"/>
      <c r="S344" s="126" t="e">
        <f t="shared" si="48"/>
        <v>#DIV/0!</v>
      </c>
      <c r="T344" s="112"/>
      <c r="U344" s="112"/>
      <c r="V344" s="112"/>
      <c r="W344" s="138"/>
      <c r="X344" s="138"/>
      <c r="Y344" s="138"/>
      <c r="Z344" s="101"/>
      <c r="AA344" s="101"/>
      <c r="AB344" s="101"/>
      <c r="AC344" s="101"/>
      <c r="AD344" s="100"/>
      <c r="AF344" s="134" t="e">
        <f>IF((#REF!+R344+X344)-P344=0,TRUE,FALSE)</f>
        <v>#REF!</v>
      </c>
      <c r="AG344" s="134" t="b">
        <f t="shared" si="50"/>
        <v>1</v>
      </c>
    </row>
    <row r="345" s="73" customFormat="1" ht="50.25" customHeight="1" spans="1:33">
      <c r="A345" s="94">
        <f t="shared" si="49"/>
        <v>342</v>
      </c>
      <c r="B345" s="183" t="s">
        <v>1506</v>
      </c>
      <c r="C345" s="100" t="s">
        <v>1477</v>
      </c>
      <c r="D345" s="100" t="s">
        <v>36</v>
      </c>
      <c r="E345" s="100" t="s">
        <v>335</v>
      </c>
      <c r="F345" s="100" t="s">
        <v>1507</v>
      </c>
      <c r="G345" s="100" t="s">
        <v>1508</v>
      </c>
      <c r="H345" s="101" t="s">
        <v>337</v>
      </c>
      <c r="I345" s="100" t="s">
        <v>1479</v>
      </c>
      <c r="J345" s="100" t="s">
        <v>340</v>
      </c>
      <c r="K345" s="100" t="s">
        <v>340</v>
      </c>
      <c r="L345" s="103" t="s">
        <v>341</v>
      </c>
      <c r="M345" s="100" t="s">
        <v>1333</v>
      </c>
      <c r="N345" s="100"/>
      <c r="O345" s="100"/>
      <c r="P345" s="100"/>
      <c r="Q345" s="127"/>
      <c r="R345" s="101"/>
      <c r="S345" s="126" t="e">
        <f t="shared" si="48"/>
        <v>#DIV/0!</v>
      </c>
      <c r="T345" s="112"/>
      <c r="U345" s="112"/>
      <c r="V345" s="112"/>
      <c r="W345" s="138"/>
      <c r="X345" s="138"/>
      <c r="Y345" s="138"/>
      <c r="Z345" s="101"/>
      <c r="AA345" s="101"/>
      <c r="AB345" s="101"/>
      <c r="AC345" s="101"/>
      <c r="AD345" s="100"/>
      <c r="AF345" s="134" t="e">
        <f>IF((#REF!+R345+X345)-P345=0,TRUE,FALSE)</f>
        <v>#REF!</v>
      </c>
      <c r="AG345" s="134" t="b">
        <f t="shared" si="50"/>
        <v>1</v>
      </c>
    </row>
    <row r="346" s="73" customFormat="1" ht="50.25" customHeight="1" spans="1:33">
      <c r="A346" s="94">
        <f t="shared" si="49"/>
        <v>343</v>
      </c>
      <c r="B346" s="183" t="s">
        <v>1509</v>
      </c>
      <c r="C346" s="100" t="s">
        <v>1477</v>
      </c>
      <c r="D346" s="100" t="s">
        <v>36</v>
      </c>
      <c r="E346" s="100" t="s">
        <v>335</v>
      </c>
      <c r="F346" s="100" t="s">
        <v>1507</v>
      </c>
      <c r="G346" s="100" t="s">
        <v>1510</v>
      </c>
      <c r="H346" s="101" t="s">
        <v>337</v>
      </c>
      <c r="I346" s="100" t="s">
        <v>1479</v>
      </c>
      <c r="J346" s="100" t="s">
        <v>1511</v>
      </c>
      <c r="K346" s="100" t="s">
        <v>340</v>
      </c>
      <c r="L346" s="103" t="s">
        <v>341</v>
      </c>
      <c r="M346" s="100" t="s">
        <v>1333</v>
      </c>
      <c r="N346" s="100"/>
      <c r="O346" s="100"/>
      <c r="P346" s="100"/>
      <c r="Q346" s="127"/>
      <c r="R346" s="101"/>
      <c r="S346" s="126" t="e">
        <f t="shared" si="48"/>
        <v>#DIV/0!</v>
      </c>
      <c r="T346" s="112"/>
      <c r="U346" s="112"/>
      <c r="V346" s="112"/>
      <c r="W346" s="138"/>
      <c r="X346" s="138"/>
      <c r="Y346" s="138"/>
      <c r="Z346" s="101"/>
      <c r="AA346" s="101"/>
      <c r="AB346" s="101"/>
      <c r="AC346" s="101"/>
      <c r="AD346" s="100"/>
      <c r="AF346" s="134" t="e">
        <f>IF((#REF!+R346+X346)-P346=0,TRUE,FALSE)</f>
        <v>#REF!</v>
      </c>
      <c r="AG346" s="134" t="b">
        <f t="shared" si="50"/>
        <v>1</v>
      </c>
    </row>
    <row r="347" s="73" customFormat="1" ht="45.95" customHeight="1" spans="1:33">
      <c r="A347" s="94">
        <f t="shared" ref="A347:A356" si="51">ROW()-3</f>
        <v>344</v>
      </c>
      <c r="B347" s="142" t="s">
        <v>1512</v>
      </c>
      <c r="C347" s="100" t="s">
        <v>1477</v>
      </c>
      <c r="D347" s="100" t="s">
        <v>36</v>
      </c>
      <c r="E347" s="100" t="s">
        <v>335</v>
      </c>
      <c r="F347" s="100" t="s">
        <v>207</v>
      </c>
      <c r="G347" s="101" t="s">
        <v>1513</v>
      </c>
      <c r="H347" s="101" t="s">
        <v>1514</v>
      </c>
      <c r="I347" s="100" t="s">
        <v>1515</v>
      </c>
      <c r="J347" s="100" t="s">
        <v>1482</v>
      </c>
      <c r="K347" s="100" t="s">
        <v>340</v>
      </c>
      <c r="L347" s="103" t="s">
        <v>341</v>
      </c>
      <c r="M347" s="100" t="s">
        <v>1516</v>
      </c>
      <c r="N347" s="102"/>
      <c r="O347" s="100"/>
      <c r="P347" s="100"/>
      <c r="Q347" s="127"/>
      <c r="R347" s="101"/>
      <c r="S347" s="126" t="e">
        <f t="shared" si="48"/>
        <v>#DIV/0!</v>
      </c>
      <c r="T347" s="112"/>
      <c r="U347" s="112"/>
      <c r="V347" s="112"/>
      <c r="W347" s="138"/>
      <c r="X347" s="138"/>
      <c r="Y347" s="138"/>
      <c r="Z347" s="101"/>
      <c r="AA347" s="101"/>
      <c r="AB347" s="101"/>
      <c r="AC347" s="101"/>
      <c r="AD347" s="100"/>
      <c r="AF347" s="134" t="e">
        <f>IF((#REF!+R347+X347)-P347=0,TRUE,FALSE)</f>
        <v>#REF!</v>
      </c>
      <c r="AG347" s="134" t="b">
        <f t="shared" si="50"/>
        <v>1</v>
      </c>
    </row>
    <row r="348" s="73" customFormat="1" ht="50.25" customHeight="1" spans="1:33">
      <c r="A348" s="94">
        <f t="shared" si="51"/>
        <v>345</v>
      </c>
      <c r="B348" s="142" t="s">
        <v>1517</v>
      </c>
      <c r="C348" s="100" t="s">
        <v>1477</v>
      </c>
      <c r="D348" s="100" t="s">
        <v>36</v>
      </c>
      <c r="E348" s="100" t="s">
        <v>335</v>
      </c>
      <c r="F348" s="100" t="s">
        <v>607</v>
      </c>
      <c r="G348" s="101" t="s">
        <v>1518</v>
      </c>
      <c r="H348" s="101" t="s">
        <v>1519</v>
      </c>
      <c r="I348" s="100" t="s">
        <v>1520</v>
      </c>
      <c r="J348" s="100" t="s">
        <v>1521</v>
      </c>
      <c r="K348" s="100" t="s">
        <v>340</v>
      </c>
      <c r="L348" s="103" t="s">
        <v>341</v>
      </c>
      <c r="M348" s="100" t="s">
        <v>729</v>
      </c>
      <c r="N348" s="100"/>
      <c r="O348" s="100"/>
      <c r="P348" s="100"/>
      <c r="Q348" s="127"/>
      <c r="R348" s="101"/>
      <c r="S348" s="126" t="e">
        <f t="shared" si="48"/>
        <v>#DIV/0!</v>
      </c>
      <c r="T348" s="112"/>
      <c r="U348" s="112"/>
      <c r="V348" s="112"/>
      <c r="W348" s="138"/>
      <c r="X348" s="138"/>
      <c r="Y348" s="138"/>
      <c r="Z348" s="101"/>
      <c r="AA348" s="101"/>
      <c r="AB348" s="101"/>
      <c r="AC348" s="101"/>
      <c r="AD348" s="100"/>
      <c r="AF348" s="134" t="e">
        <f>IF((#REF!+R348+X348)-P348=0,TRUE,FALSE)</f>
        <v>#REF!</v>
      </c>
      <c r="AG348" s="134" t="b">
        <f t="shared" si="50"/>
        <v>1</v>
      </c>
    </row>
    <row r="349" s="73" customFormat="1" ht="45" customHeight="1" spans="1:33">
      <c r="A349" s="94">
        <f t="shared" si="51"/>
        <v>346</v>
      </c>
      <c r="B349" s="142" t="s">
        <v>1522</v>
      </c>
      <c r="C349" s="100" t="s">
        <v>1477</v>
      </c>
      <c r="D349" s="100" t="s">
        <v>36</v>
      </c>
      <c r="E349" s="100" t="s">
        <v>335</v>
      </c>
      <c r="F349" s="100" t="s">
        <v>1523</v>
      </c>
      <c r="G349" s="101" t="s">
        <v>1524</v>
      </c>
      <c r="H349" s="101" t="s">
        <v>1525</v>
      </c>
      <c r="I349" s="100" t="s">
        <v>1500</v>
      </c>
      <c r="J349" s="100" t="s">
        <v>1482</v>
      </c>
      <c r="K349" s="100" t="s">
        <v>340</v>
      </c>
      <c r="L349" s="103" t="s">
        <v>341</v>
      </c>
      <c r="M349" s="100" t="s">
        <v>1526</v>
      </c>
      <c r="N349" s="100"/>
      <c r="O349" s="100"/>
      <c r="P349" s="100"/>
      <c r="Q349" s="127"/>
      <c r="R349" s="101"/>
      <c r="S349" s="126" t="e">
        <f t="shared" si="48"/>
        <v>#DIV/0!</v>
      </c>
      <c r="T349" s="112"/>
      <c r="U349" s="112"/>
      <c r="V349" s="112"/>
      <c r="W349" s="138"/>
      <c r="X349" s="138"/>
      <c r="Y349" s="138"/>
      <c r="Z349" s="101"/>
      <c r="AA349" s="101"/>
      <c r="AB349" s="101"/>
      <c r="AC349" s="101"/>
      <c r="AD349" s="100"/>
      <c r="AF349" s="134" t="e">
        <f>IF((#REF!+R349+X349)-P349=0,TRUE,FALSE)</f>
        <v>#REF!</v>
      </c>
      <c r="AG349" s="134" t="b">
        <f t="shared" si="50"/>
        <v>1</v>
      </c>
    </row>
    <row r="350" s="73" customFormat="1" ht="45.95" customHeight="1" spans="1:33">
      <c r="A350" s="94">
        <f t="shared" si="51"/>
        <v>347</v>
      </c>
      <c r="B350" s="142" t="s">
        <v>1527</v>
      </c>
      <c r="C350" s="100" t="s">
        <v>1477</v>
      </c>
      <c r="D350" s="100" t="s">
        <v>36</v>
      </c>
      <c r="E350" s="100" t="s">
        <v>335</v>
      </c>
      <c r="F350" s="100" t="s">
        <v>1528</v>
      </c>
      <c r="G350" s="101" t="s">
        <v>1529</v>
      </c>
      <c r="H350" s="101" t="s">
        <v>1530</v>
      </c>
      <c r="I350" s="100" t="s">
        <v>1531</v>
      </c>
      <c r="J350" s="100" t="s">
        <v>1511</v>
      </c>
      <c r="K350" s="100" t="s">
        <v>340</v>
      </c>
      <c r="L350" s="103" t="s">
        <v>341</v>
      </c>
      <c r="M350" s="100" t="s">
        <v>1532</v>
      </c>
      <c r="N350" s="100"/>
      <c r="O350" s="100"/>
      <c r="P350" s="100"/>
      <c r="Q350" s="127"/>
      <c r="R350" s="101"/>
      <c r="S350" s="126" t="e">
        <f t="shared" si="48"/>
        <v>#DIV/0!</v>
      </c>
      <c r="T350" s="112"/>
      <c r="U350" s="112"/>
      <c r="V350" s="112"/>
      <c r="W350" s="138"/>
      <c r="X350" s="138"/>
      <c r="Y350" s="138"/>
      <c r="Z350" s="101"/>
      <c r="AA350" s="101"/>
      <c r="AB350" s="101"/>
      <c r="AC350" s="101"/>
      <c r="AD350" s="100"/>
      <c r="AF350" s="134" t="e">
        <f>IF((#REF!+R350+X350)-P350=0,TRUE,FALSE)</f>
        <v>#REF!</v>
      </c>
      <c r="AG350" s="134" t="b">
        <f t="shared" si="50"/>
        <v>1</v>
      </c>
    </row>
    <row r="351" s="73" customFormat="1" ht="50.25" customHeight="1" spans="1:33">
      <c r="A351" s="94">
        <f t="shared" si="51"/>
        <v>348</v>
      </c>
      <c r="B351" s="142" t="s">
        <v>1533</v>
      </c>
      <c r="C351" s="100" t="s">
        <v>1477</v>
      </c>
      <c r="D351" s="100" t="s">
        <v>36</v>
      </c>
      <c r="E351" s="100" t="s">
        <v>335</v>
      </c>
      <c r="F351" s="100" t="s">
        <v>1534</v>
      </c>
      <c r="G351" s="101" t="s">
        <v>1535</v>
      </c>
      <c r="H351" s="101" t="s">
        <v>337</v>
      </c>
      <c r="I351" s="100" t="s">
        <v>1479</v>
      </c>
      <c r="J351" s="100" t="s">
        <v>1488</v>
      </c>
      <c r="K351" s="100" t="s">
        <v>340</v>
      </c>
      <c r="L351" s="103" t="s">
        <v>341</v>
      </c>
      <c r="M351" s="100" t="s">
        <v>1489</v>
      </c>
      <c r="N351" s="100"/>
      <c r="O351" s="100"/>
      <c r="P351" s="100"/>
      <c r="Q351" s="127"/>
      <c r="R351" s="101"/>
      <c r="S351" s="126" t="e">
        <f t="shared" si="48"/>
        <v>#DIV/0!</v>
      </c>
      <c r="T351" s="112"/>
      <c r="U351" s="112"/>
      <c r="V351" s="112"/>
      <c r="W351" s="138"/>
      <c r="X351" s="138"/>
      <c r="Y351" s="138"/>
      <c r="Z351" s="101"/>
      <c r="AA351" s="101"/>
      <c r="AB351" s="101"/>
      <c r="AC351" s="101"/>
      <c r="AD351" s="100"/>
      <c r="AF351" s="134" t="e">
        <f>IF((#REF!+R351+X351)-P351=0,TRUE,FALSE)</f>
        <v>#REF!</v>
      </c>
      <c r="AG351" s="134" t="b">
        <f t="shared" si="50"/>
        <v>1</v>
      </c>
    </row>
    <row r="352" s="73" customFormat="1" ht="45" customHeight="1" spans="1:33">
      <c r="A352" s="94">
        <f t="shared" si="51"/>
        <v>349</v>
      </c>
      <c r="B352" s="142" t="s">
        <v>1536</v>
      </c>
      <c r="C352" s="100" t="s">
        <v>1477</v>
      </c>
      <c r="D352" s="100" t="s">
        <v>36</v>
      </c>
      <c r="E352" s="100" t="s">
        <v>335</v>
      </c>
      <c r="F352" s="100" t="s">
        <v>207</v>
      </c>
      <c r="G352" s="101" t="s">
        <v>1537</v>
      </c>
      <c r="H352" s="101" t="s">
        <v>1538</v>
      </c>
      <c r="I352" s="100" t="s">
        <v>1539</v>
      </c>
      <c r="J352" s="100" t="s">
        <v>340</v>
      </c>
      <c r="K352" s="100" t="s">
        <v>340</v>
      </c>
      <c r="L352" s="103" t="s">
        <v>341</v>
      </c>
      <c r="M352" s="100" t="s">
        <v>1540</v>
      </c>
      <c r="N352" s="100"/>
      <c r="O352" s="100"/>
      <c r="P352" s="100"/>
      <c r="Q352" s="127"/>
      <c r="R352" s="101"/>
      <c r="S352" s="126" t="e">
        <f t="shared" si="48"/>
        <v>#DIV/0!</v>
      </c>
      <c r="T352" s="112"/>
      <c r="U352" s="112"/>
      <c r="V352" s="112"/>
      <c r="W352" s="138"/>
      <c r="X352" s="138"/>
      <c r="Y352" s="138"/>
      <c r="Z352" s="101"/>
      <c r="AA352" s="101"/>
      <c r="AB352" s="101"/>
      <c r="AC352" s="101"/>
      <c r="AD352" s="100"/>
      <c r="AF352" s="134" t="e">
        <f>IF((#REF!+R352+X352)-P352=0,TRUE,FALSE)</f>
        <v>#REF!</v>
      </c>
      <c r="AG352" s="134" t="b">
        <f t="shared" si="50"/>
        <v>1</v>
      </c>
    </row>
    <row r="353" s="73" customFormat="1" ht="45" customHeight="1" spans="1:33">
      <c r="A353" s="94">
        <f t="shared" si="51"/>
        <v>350</v>
      </c>
      <c r="B353" s="142" t="s">
        <v>1541</v>
      </c>
      <c r="C353" s="100" t="s">
        <v>1477</v>
      </c>
      <c r="D353" s="100" t="s">
        <v>36</v>
      </c>
      <c r="E353" s="100" t="s">
        <v>335</v>
      </c>
      <c r="F353" s="100" t="s">
        <v>207</v>
      </c>
      <c r="G353" s="101" t="s">
        <v>1542</v>
      </c>
      <c r="H353" s="101" t="s">
        <v>443</v>
      </c>
      <c r="I353" s="100" t="s">
        <v>1543</v>
      </c>
      <c r="J353" s="100" t="s">
        <v>1544</v>
      </c>
      <c r="K353" s="100" t="s">
        <v>340</v>
      </c>
      <c r="L353" s="103" t="s">
        <v>341</v>
      </c>
      <c r="M353" s="100" t="s">
        <v>131</v>
      </c>
      <c r="N353" s="100"/>
      <c r="O353" s="100"/>
      <c r="P353" s="100"/>
      <c r="Q353" s="127"/>
      <c r="R353" s="101"/>
      <c r="S353" s="126" t="e">
        <f t="shared" si="48"/>
        <v>#DIV/0!</v>
      </c>
      <c r="T353" s="112"/>
      <c r="U353" s="112"/>
      <c r="V353" s="112"/>
      <c r="W353" s="138"/>
      <c r="X353" s="138"/>
      <c r="Y353" s="138"/>
      <c r="Z353" s="101"/>
      <c r="AA353" s="101"/>
      <c r="AB353" s="101"/>
      <c r="AC353" s="101"/>
      <c r="AD353" s="100"/>
      <c r="AF353" s="134" t="e">
        <f>IF((#REF!+R353+X353)-P353=0,TRUE,FALSE)</f>
        <v>#REF!</v>
      </c>
      <c r="AG353" s="134" t="b">
        <f t="shared" ref="AG353:AG377" si="52">IF((P353+W353+Y353)-O353=0,TRUE,FALSE)</f>
        <v>1</v>
      </c>
    </row>
    <row r="354" s="73" customFormat="1" ht="45" customHeight="1" spans="1:33">
      <c r="A354" s="94">
        <f t="shared" si="51"/>
        <v>351</v>
      </c>
      <c r="B354" s="207" t="s">
        <v>1545</v>
      </c>
      <c r="C354" s="100" t="s">
        <v>1477</v>
      </c>
      <c r="D354" s="100" t="s">
        <v>36</v>
      </c>
      <c r="E354" s="100" t="s">
        <v>335</v>
      </c>
      <c r="F354" s="100" t="s">
        <v>207</v>
      </c>
      <c r="G354" s="101" t="s">
        <v>1546</v>
      </c>
      <c r="H354" s="101" t="s">
        <v>1547</v>
      </c>
      <c r="I354" s="100"/>
      <c r="J354" s="100" t="s">
        <v>1544</v>
      </c>
      <c r="K354" s="100" t="s">
        <v>340</v>
      </c>
      <c r="L354" s="103" t="s">
        <v>341</v>
      </c>
      <c r="M354" s="100" t="s">
        <v>1548</v>
      </c>
      <c r="N354" s="100"/>
      <c r="O354" s="100"/>
      <c r="P354" s="100"/>
      <c r="Q354" s="127"/>
      <c r="R354" s="101"/>
      <c r="S354" s="126" t="e">
        <f t="shared" si="48"/>
        <v>#DIV/0!</v>
      </c>
      <c r="T354" s="112"/>
      <c r="U354" s="112"/>
      <c r="V354" s="112"/>
      <c r="W354" s="138"/>
      <c r="X354" s="138"/>
      <c r="Y354" s="138"/>
      <c r="Z354" s="101"/>
      <c r="AA354" s="101"/>
      <c r="AB354" s="101"/>
      <c r="AC354" s="101"/>
      <c r="AD354" s="100"/>
      <c r="AF354" s="134" t="e">
        <f>IF((#REF!+R354+X354)-P354=0,TRUE,FALSE)</f>
        <v>#REF!</v>
      </c>
      <c r="AG354" s="134" t="b">
        <f t="shared" si="52"/>
        <v>1</v>
      </c>
    </row>
    <row r="355" s="73" customFormat="1" ht="45" customHeight="1" spans="1:33">
      <c r="A355" s="94">
        <f t="shared" si="51"/>
        <v>352</v>
      </c>
      <c r="B355" s="142" t="s">
        <v>1549</v>
      </c>
      <c r="C355" s="100" t="s">
        <v>1477</v>
      </c>
      <c r="D355" s="100" t="s">
        <v>36</v>
      </c>
      <c r="E355" s="100" t="s">
        <v>335</v>
      </c>
      <c r="F355" s="100" t="s">
        <v>207</v>
      </c>
      <c r="G355" s="101" t="s">
        <v>1550</v>
      </c>
      <c r="H355" s="101" t="s">
        <v>1551</v>
      </c>
      <c r="I355" s="100" t="s">
        <v>1441</v>
      </c>
      <c r="J355" s="100" t="s">
        <v>340</v>
      </c>
      <c r="K355" s="100" t="s">
        <v>340</v>
      </c>
      <c r="L355" s="103" t="s">
        <v>341</v>
      </c>
      <c r="M355" s="100" t="s">
        <v>1552</v>
      </c>
      <c r="N355" s="100"/>
      <c r="O355" s="100"/>
      <c r="P355" s="100"/>
      <c r="Q355" s="127"/>
      <c r="R355" s="101"/>
      <c r="S355" s="126" t="e">
        <f t="shared" si="48"/>
        <v>#DIV/0!</v>
      </c>
      <c r="T355" s="112"/>
      <c r="U355" s="112"/>
      <c r="V355" s="112"/>
      <c r="W355" s="138"/>
      <c r="X355" s="138"/>
      <c r="Y355" s="138"/>
      <c r="Z355" s="101"/>
      <c r="AA355" s="101"/>
      <c r="AB355" s="101"/>
      <c r="AC355" s="101"/>
      <c r="AD355" s="100"/>
      <c r="AF355" s="134" t="e">
        <f>IF((#REF!+R355+X355)-P355=0,TRUE,FALSE)</f>
        <v>#REF!</v>
      </c>
      <c r="AG355" s="134" t="b">
        <f t="shared" si="52"/>
        <v>1</v>
      </c>
    </row>
    <row r="356" s="73" customFormat="1" ht="45" customHeight="1" spans="1:33">
      <c r="A356" s="94">
        <f t="shared" si="51"/>
        <v>353</v>
      </c>
      <c r="B356" s="142" t="s">
        <v>1553</v>
      </c>
      <c r="C356" s="100" t="s">
        <v>1477</v>
      </c>
      <c r="D356" s="100" t="s">
        <v>36</v>
      </c>
      <c r="E356" s="100" t="s">
        <v>335</v>
      </c>
      <c r="F356" s="100" t="s">
        <v>207</v>
      </c>
      <c r="G356" s="101" t="s">
        <v>1554</v>
      </c>
      <c r="H356" s="101" t="s">
        <v>1555</v>
      </c>
      <c r="I356" s="100"/>
      <c r="J356" s="100" t="s">
        <v>1482</v>
      </c>
      <c r="K356" s="100" t="s">
        <v>340</v>
      </c>
      <c r="L356" s="103" t="s">
        <v>341</v>
      </c>
      <c r="M356" s="100" t="s">
        <v>1556</v>
      </c>
      <c r="N356" s="100"/>
      <c r="O356" s="100"/>
      <c r="P356" s="100"/>
      <c r="Q356" s="127"/>
      <c r="R356" s="101"/>
      <c r="S356" s="126" t="e">
        <f t="shared" si="48"/>
        <v>#DIV/0!</v>
      </c>
      <c r="T356" s="112"/>
      <c r="U356" s="112"/>
      <c r="V356" s="112"/>
      <c r="W356" s="138"/>
      <c r="X356" s="138"/>
      <c r="Y356" s="138"/>
      <c r="Z356" s="101"/>
      <c r="AA356" s="101"/>
      <c r="AB356" s="101"/>
      <c r="AC356" s="101"/>
      <c r="AD356" s="100"/>
      <c r="AF356" s="134" t="e">
        <f>IF((#REF!+R356+X356)-P356=0,TRUE,FALSE)</f>
        <v>#REF!</v>
      </c>
      <c r="AG356" s="134" t="b">
        <f t="shared" si="52"/>
        <v>1</v>
      </c>
    </row>
    <row r="357" s="73" customFormat="1" ht="45" customHeight="1" spans="1:33">
      <c r="A357" s="94">
        <f t="shared" ref="A357:A366" si="53">ROW()-3</f>
        <v>354</v>
      </c>
      <c r="B357" s="142" t="s">
        <v>1557</v>
      </c>
      <c r="C357" s="100" t="s">
        <v>1477</v>
      </c>
      <c r="D357" s="100" t="s">
        <v>36</v>
      </c>
      <c r="E357" s="100" t="s">
        <v>335</v>
      </c>
      <c r="F357" s="100" t="s">
        <v>207</v>
      </c>
      <c r="G357" s="101" t="s">
        <v>1558</v>
      </c>
      <c r="H357" s="101" t="s">
        <v>1559</v>
      </c>
      <c r="I357" s="100"/>
      <c r="J357" s="100" t="s">
        <v>1544</v>
      </c>
      <c r="K357" s="100" t="s">
        <v>340</v>
      </c>
      <c r="L357" s="103" t="s">
        <v>341</v>
      </c>
      <c r="M357" s="100" t="s">
        <v>1070</v>
      </c>
      <c r="N357" s="100"/>
      <c r="O357" s="100"/>
      <c r="P357" s="100"/>
      <c r="Q357" s="127"/>
      <c r="R357" s="101"/>
      <c r="S357" s="126" t="e">
        <f t="shared" si="48"/>
        <v>#DIV/0!</v>
      </c>
      <c r="T357" s="112"/>
      <c r="U357" s="112"/>
      <c r="V357" s="112"/>
      <c r="W357" s="138"/>
      <c r="X357" s="138"/>
      <c r="Y357" s="138"/>
      <c r="Z357" s="101"/>
      <c r="AA357" s="101"/>
      <c r="AB357" s="101"/>
      <c r="AC357" s="101"/>
      <c r="AD357" s="100"/>
      <c r="AF357" s="134" t="e">
        <f>IF((#REF!+R357+X357)-P357=0,TRUE,FALSE)</f>
        <v>#REF!</v>
      </c>
      <c r="AG357" s="134" t="b">
        <f t="shared" si="52"/>
        <v>1</v>
      </c>
    </row>
    <row r="358" s="73" customFormat="1" ht="45" customHeight="1" spans="1:33">
      <c r="A358" s="94">
        <f t="shared" si="53"/>
        <v>355</v>
      </c>
      <c r="B358" s="142" t="s">
        <v>1560</v>
      </c>
      <c r="C358" s="100" t="s">
        <v>1477</v>
      </c>
      <c r="D358" s="100" t="s">
        <v>36</v>
      </c>
      <c r="E358" s="100" t="s">
        <v>335</v>
      </c>
      <c r="F358" s="100" t="s">
        <v>207</v>
      </c>
      <c r="G358" s="101" t="s">
        <v>1561</v>
      </c>
      <c r="H358" s="101" t="s">
        <v>1562</v>
      </c>
      <c r="I358" s="100" t="s">
        <v>1479</v>
      </c>
      <c r="J358" s="100" t="s">
        <v>340</v>
      </c>
      <c r="K358" s="100" t="s">
        <v>340</v>
      </c>
      <c r="L358" s="103" t="s">
        <v>341</v>
      </c>
      <c r="M358" s="100" t="s">
        <v>1563</v>
      </c>
      <c r="N358" s="100"/>
      <c r="O358" s="100"/>
      <c r="P358" s="100"/>
      <c r="Q358" s="127"/>
      <c r="R358" s="101"/>
      <c r="S358" s="126" t="e">
        <f t="shared" si="48"/>
        <v>#DIV/0!</v>
      </c>
      <c r="T358" s="112"/>
      <c r="U358" s="112"/>
      <c r="V358" s="112"/>
      <c r="W358" s="138"/>
      <c r="X358" s="138"/>
      <c r="Y358" s="138"/>
      <c r="Z358" s="101"/>
      <c r="AA358" s="101"/>
      <c r="AB358" s="101"/>
      <c r="AC358" s="101"/>
      <c r="AD358" s="100"/>
      <c r="AF358" s="134" t="e">
        <f>IF((#REF!+R358+X358)-P358=0,TRUE,FALSE)</f>
        <v>#REF!</v>
      </c>
      <c r="AG358" s="134" t="b">
        <f t="shared" si="52"/>
        <v>1</v>
      </c>
    </row>
    <row r="359" s="73" customFormat="1" ht="50.25" customHeight="1" spans="1:33">
      <c r="A359" s="94">
        <f t="shared" si="53"/>
        <v>356</v>
      </c>
      <c r="B359" s="142" t="s">
        <v>1564</v>
      </c>
      <c r="C359" s="100" t="s">
        <v>1477</v>
      </c>
      <c r="D359" s="100" t="s">
        <v>36</v>
      </c>
      <c r="E359" s="100" t="s">
        <v>335</v>
      </c>
      <c r="F359" s="100" t="s">
        <v>1565</v>
      </c>
      <c r="G359" s="101" t="s">
        <v>1566</v>
      </c>
      <c r="H359" s="101" t="s">
        <v>1567</v>
      </c>
      <c r="I359" s="100" t="s">
        <v>1568</v>
      </c>
      <c r="J359" s="100" t="s">
        <v>1544</v>
      </c>
      <c r="K359" s="100" t="s">
        <v>340</v>
      </c>
      <c r="L359" s="103" t="s">
        <v>341</v>
      </c>
      <c r="M359" s="100" t="s">
        <v>556</v>
      </c>
      <c r="N359" s="100"/>
      <c r="O359" s="100"/>
      <c r="P359" s="100"/>
      <c r="Q359" s="127"/>
      <c r="R359" s="101"/>
      <c r="S359" s="126" t="e">
        <f t="shared" si="48"/>
        <v>#DIV/0!</v>
      </c>
      <c r="T359" s="112"/>
      <c r="U359" s="112"/>
      <c r="V359" s="112"/>
      <c r="W359" s="138"/>
      <c r="X359" s="138"/>
      <c r="Y359" s="138"/>
      <c r="Z359" s="101"/>
      <c r="AA359" s="101"/>
      <c r="AB359" s="101"/>
      <c r="AC359" s="101"/>
      <c r="AD359" s="100"/>
      <c r="AF359" s="134" t="e">
        <f>IF((#REF!+R359+X359)-P359=0,TRUE,FALSE)</f>
        <v>#REF!</v>
      </c>
      <c r="AG359" s="134" t="b">
        <f t="shared" si="52"/>
        <v>1</v>
      </c>
    </row>
    <row r="360" s="73" customFormat="1" ht="50.25" customHeight="1" spans="1:33">
      <c r="A360" s="94">
        <f t="shared" si="53"/>
        <v>357</v>
      </c>
      <c r="B360" s="100" t="s">
        <v>1569</v>
      </c>
      <c r="C360" s="100" t="s">
        <v>1570</v>
      </c>
      <c r="D360" s="100" t="s">
        <v>36</v>
      </c>
      <c r="E360" s="100" t="s">
        <v>213</v>
      </c>
      <c r="F360" s="101" t="s">
        <v>633</v>
      </c>
      <c r="G360" s="101" t="s">
        <v>1571</v>
      </c>
      <c r="H360" s="101" t="s">
        <v>667</v>
      </c>
      <c r="I360" s="101" t="s">
        <v>1572</v>
      </c>
      <c r="J360" s="101" t="s">
        <v>1573</v>
      </c>
      <c r="K360" s="113" t="s">
        <v>219</v>
      </c>
      <c r="L360" s="113" t="s">
        <v>220</v>
      </c>
      <c r="M360" s="101" t="s">
        <v>116</v>
      </c>
      <c r="N360" s="101"/>
      <c r="O360" s="138"/>
      <c r="P360" s="138"/>
      <c r="Q360" s="150"/>
      <c r="R360" s="138"/>
      <c r="S360" s="126" t="e">
        <f t="shared" si="48"/>
        <v>#DIV/0!</v>
      </c>
      <c r="T360" s="126"/>
      <c r="U360" s="126"/>
      <c r="V360" s="126"/>
      <c r="W360" s="138"/>
      <c r="X360" s="138"/>
      <c r="Y360" s="138"/>
      <c r="Z360" s="138"/>
      <c r="AA360" s="138"/>
      <c r="AB360" s="138"/>
      <c r="AC360" s="138"/>
      <c r="AD360" s="138"/>
      <c r="AF360" s="134" t="e">
        <f>IF((#REF!+R360+X360)-P360=0,TRUE,FALSE)</f>
        <v>#REF!</v>
      </c>
      <c r="AG360" s="134" t="b">
        <f t="shared" si="52"/>
        <v>1</v>
      </c>
    </row>
    <row r="361" s="73" customFormat="1" ht="50.25" customHeight="1" spans="1:33">
      <c r="A361" s="94">
        <f t="shared" si="53"/>
        <v>358</v>
      </c>
      <c r="B361" s="100" t="s">
        <v>1574</v>
      </c>
      <c r="C361" s="100" t="s">
        <v>1570</v>
      </c>
      <c r="D361" s="100" t="s">
        <v>36</v>
      </c>
      <c r="E361" s="100" t="s">
        <v>213</v>
      </c>
      <c r="F361" s="101" t="s">
        <v>105</v>
      </c>
      <c r="G361" s="101" t="s">
        <v>1575</v>
      </c>
      <c r="H361" s="101" t="s">
        <v>1390</v>
      </c>
      <c r="I361" s="101" t="s">
        <v>1391</v>
      </c>
      <c r="J361" s="101" t="s">
        <v>1576</v>
      </c>
      <c r="K361" s="113" t="s">
        <v>219</v>
      </c>
      <c r="L361" s="113" t="s">
        <v>220</v>
      </c>
      <c r="M361" s="101" t="s">
        <v>664</v>
      </c>
      <c r="N361" s="101"/>
      <c r="O361" s="138"/>
      <c r="P361" s="138"/>
      <c r="Q361" s="150"/>
      <c r="R361" s="138"/>
      <c r="S361" s="126" t="e">
        <f t="shared" si="48"/>
        <v>#DIV/0!</v>
      </c>
      <c r="T361" s="126"/>
      <c r="U361" s="126"/>
      <c r="V361" s="126"/>
      <c r="W361" s="138"/>
      <c r="X361" s="138"/>
      <c r="Y361" s="138"/>
      <c r="Z361" s="138"/>
      <c r="AA361" s="138"/>
      <c r="AB361" s="138"/>
      <c r="AC361" s="138"/>
      <c r="AD361" s="138"/>
      <c r="AF361" s="134" t="e">
        <f>IF((#REF!+R361+X361)-P361=0,TRUE,FALSE)</f>
        <v>#REF!</v>
      </c>
      <c r="AG361" s="134" t="b">
        <f t="shared" si="52"/>
        <v>1</v>
      </c>
    </row>
    <row r="362" s="73" customFormat="1" ht="50.25" customHeight="1" spans="1:33">
      <c r="A362" s="94">
        <f t="shared" si="53"/>
        <v>359</v>
      </c>
      <c r="B362" s="100" t="s">
        <v>1577</v>
      </c>
      <c r="C362" s="100" t="s">
        <v>1570</v>
      </c>
      <c r="D362" s="100" t="s">
        <v>36</v>
      </c>
      <c r="E362" s="100" t="s">
        <v>213</v>
      </c>
      <c r="F362" s="101" t="s">
        <v>1578</v>
      </c>
      <c r="G362" s="101" t="s">
        <v>1579</v>
      </c>
      <c r="H362" s="101" t="s">
        <v>208</v>
      </c>
      <c r="I362" s="101" t="s">
        <v>1580</v>
      </c>
      <c r="J362" s="101" t="s">
        <v>1581</v>
      </c>
      <c r="K362" s="113" t="s">
        <v>219</v>
      </c>
      <c r="L362" s="113" t="s">
        <v>220</v>
      </c>
      <c r="M362" s="101" t="s">
        <v>1333</v>
      </c>
      <c r="N362" s="101"/>
      <c r="O362" s="138"/>
      <c r="P362" s="138"/>
      <c r="Q362" s="150"/>
      <c r="R362" s="138"/>
      <c r="S362" s="126" t="e">
        <f t="shared" si="48"/>
        <v>#DIV/0!</v>
      </c>
      <c r="T362" s="126"/>
      <c r="U362" s="126"/>
      <c r="V362" s="126"/>
      <c r="W362" s="138"/>
      <c r="X362" s="138"/>
      <c r="Y362" s="138"/>
      <c r="Z362" s="138"/>
      <c r="AA362" s="138"/>
      <c r="AB362" s="138"/>
      <c r="AC362" s="138"/>
      <c r="AD362" s="211"/>
      <c r="AF362" s="134" t="e">
        <f>IF((#REF!+R362+X362)-P362=0,TRUE,FALSE)</f>
        <v>#REF!</v>
      </c>
      <c r="AG362" s="134" t="b">
        <f t="shared" si="52"/>
        <v>1</v>
      </c>
    </row>
    <row r="363" s="73" customFormat="1" ht="50.25" customHeight="1" spans="1:33">
      <c r="A363" s="94">
        <f t="shared" si="53"/>
        <v>360</v>
      </c>
      <c r="B363" s="100" t="s">
        <v>1582</v>
      </c>
      <c r="C363" s="100" t="s">
        <v>1570</v>
      </c>
      <c r="D363" s="100" t="s">
        <v>36</v>
      </c>
      <c r="E363" s="100" t="s">
        <v>213</v>
      </c>
      <c r="F363" s="101" t="s">
        <v>329</v>
      </c>
      <c r="G363" s="101" t="s">
        <v>1583</v>
      </c>
      <c r="H363" s="101" t="s">
        <v>1584</v>
      </c>
      <c r="I363" s="101" t="s">
        <v>1585</v>
      </c>
      <c r="J363" s="101" t="s">
        <v>1586</v>
      </c>
      <c r="K363" s="113" t="s">
        <v>219</v>
      </c>
      <c r="L363" s="113" t="s">
        <v>220</v>
      </c>
      <c r="M363" s="101" t="s">
        <v>1587</v>
      </c>
      <c r="N363" s="101"/>
      <c r="O363" s="138"/>
      <c r="P363" s="138"/>
      <c r="Q363" s="150"/>
      <c r="R363" s="138"/>
      <c r="S363" s="126" t="e">
        <f t="shared" si="48"/>
        <v>#DIV/0!</v>
      </c>
      <c r="T363" s="126"/>
      <c r="U363" s="126"/>
      <c r="V363" s="126"/>
      <c r="W363" s="138"/>
      <c r="X363" s="138"/>
      <c r="Y363" s="138"/>
      <c r="Z363" s="138"/>
      <c r="AA363" s="138"/>
      <c r="AB363" s="138"/>
      <c r="AC363" s="138"/>
      <c r="AD363" s="138"/>
      <c r="AF363" s="134" t="e">
        <f>IF((#REF!+R363+X363)-P363=0,TRUE,FALSE)</f>
        <v>#REF!</v>
      </c>
      <c r="AG363" s="134" t="b">
        <f t="shared" si="52"/>
        <v>1</v>
      </c>
    </row>
    <row r="364" s="73" customFormat="1" ht="50.25" customHeight="1" spans="1:33">
      <c r="A364" s="94">
        <f t="shared" si="53"/>
        <v>361</v>
      </c>
      <c r="B364" s="100" t="s">
        <v>1588</v>
      </c>
      <c r="C364" s="100" t="s">
        <v>1570</v>
      </c>
      <c r="D364" s="100" t="s">
        <v>36</v>
      </c>
      <c r="E364" s="100" t="s">
        <v>213</v>
      </c>
      <c r="F364" s="101" t="s">
        <v>223</v>
      </c>
      <c r="G364" s="101" t="s">
        <v>1589</v>
      </c>
      <c r="H364" s="101" t="s">
        <v>767</v>
      </c>
      <c r="I364" s="101" t="s">
        <v>1590</v>
      </c>
      <c r="J364" s="101" t="s">
        <v>1573</v>
      </c>
      <c r="K364" s="113" t="s">
        <v>219</v>
      </c>
      <c r="L364" s="113" t="s">
        <v>220</v>
      </c>
      <c r="M364" s="101" t="s">
        <v>80</v>
      </c>
      <c r="N364" s="101"/>
      <c r="O364" s="138"/>
      <c r="P364" s="138"/>
      <c r="Q364" s="150"/>
      <c r="R364" s="138"/>
      <c r="S364" s="126" t="e">
        <f t="shared" si="48"/>
        <v>#DIV/0!</v>
      </c>
      <c r="T364" s="126"/>
      <c r="U364" s="126"/>
      <c r="V364" s="126"/>
      <c r="W364" s="138"/>
      <c r="X364" s="138"/>
      <c r="Y364" s="138"/>
      <c r="Z364" s="138"/>
      <c r="AA364" s="138"/>
      <c r="AB364" s="138"/>
      <c r="AC364" s="138"/>
      <c r="AD364" s="138"/>
      <c r="AF364" s="134" t="e">
        <f>IF((#REF!+R364+X364)-P364=0,TRUE,FALSE)</f>
        <v>#REF!</v>
      </c>
      <c r="AG364" s="134" t="b">
        <f t="shared" si="52"/>
        <v>1</v>
      </c>
    </row>
    <row r="365" s="73" customFormat="1" ht="50.25" customHeight="1" spans="1:33">
      <c r="A365" s="94">
        <f t="shared" si="53"/>
        <v>362</v>
      </c>
      <c r="B365" s="100" t="s">
        <v>1591</v>
      </c>
      <c r="C365" s="100" t="s">
        <v>1570</v>
      </c>
      <c r="D365" s="100" t="s">
        <v>36</v>
      </c>
      <c r="E365" s="100" t="s">
        <v>213</v>
      </c>
      <c r="F365" s="101" t="s">
        <v>105</v>
      </c>
      <c r="G365" s="101" t="s">
        <v>1592</v>
      </c>
      <c r="H365" s="101" t="s">
        <v>1593</v>
      </c>
      <c r="I365" s="101" t="s">
        <v>1594</v>
      </c>
      <c r="J365" s="101" t="s">
        <v>1595</v>
      </c>
      <c r="K365" s="113" t="s">
        <v>219</v>
      </c>
      <c r="L365" s="113" t="s">
        <v>220</v>
      </c>
      <c r="M365" s="101" t="s">
        <v>316</v>
      </c>
      <c r="N365" s="101"/>
      <c r="O365" s="138"/>
      <c r="P365" s="138"/>
      <c r="Q365" s="150"/>
      <c r="R365" s="138"/>
      <c r="S365" s="126" t="e">
        <f t="shared" si="48"/>
        <v>#DIV/0!</v>
      </c>
      <c r="T365" s="126"/>
      <c r="U365" s="126"/>
      <c r="V365" s="126"/>
      <c r="W365" s="138"/>
      <c r="X365" s="138"/>
      <c r="Y365" s="138"/>
      <c r="Z365" s="138"/>
      <c r="AA365" s="138"/>
      <c r="AB365" s="138"/>
      <c r="AC365" s="138"/>
      <c r="AD365" s="138"/>
      <c r="AF365" s="134" t="e">
        <f>IF((#REF!+R365+X365)-P365=0,TRUE,FALSE)</f>
        <v>#REF!</v>
      </c>
      <c r="AG365" s="134" t="b">
        <f t="shared" si="52"/>
        <v>1</v>
      </c>
    </row>
    <row r="366" s="73" customFormat="1" ht="50.25" customHeight="1" spans="1:33">
      <c r="A366" s="94">
        <f t="shared" si="53"/>
        <v>363</v>
      </c>
      <c r="B366" s="100" t="s">
        <v>1596</v>
      </c>
      <c r="C366" s="100" t="s">
        <v>1570</v>
      </c>
      <c r="D366" s="100" t="s">
        <v>36</v>
      </c>
      <c r="E366" s="100" t="s">
        <v>213</v>
      </c>
      <c r="F366" s="101" t="s">
        <v>1578</v>
      </c>
      <c r="G366" s="144" t="s">
        <v>1597</v>
      </c>
      <c r="H366" s="101" t="s">
        <v>1598</v>
      </c>
      <c r="I366" s="101" t="s">
        <v>1599</v>
      </c>
      <c r="J366" s="101" t="s">
        <v>1600</v>
      </c>
      <c r="K366" s="113" t="s">
        <v>219</v>
      </c>
      <c r="L366" s="113" t="s">
        <v>220</v>
      </c>
      <c r="M366" s="101" t="s">
        <v>80</v>
      </c>
      <c r="N366" s="101"/>
      <c r="O366" s="138"/>
      <c r="P366" s="138"/>
      <c r="Q366" s="150"/>
      <c r="R366" s="138"/>
      <c r="S366" s="126" t="e">
        <f t="shared" si="48"/>
        <v>#DIV/0!</v>
      </c>
      <c r="T366" s="126"/>
      <c r="U366" s="126"/>
      <c r="V366" s="126"/>
      <c r="W366" s="138"/>
      <c r="X366" s="138"/>
      <c r="Y366" s="138"/>
      <c r="Z366" s="138"/>
      <c r="AA366" s="138"/>
      <c r="AB366" s="138"/>
      <c r="AC366" s="138"/>
      <c r="AD366" s="138"/>
      <c r="AF366" s="134" t="e">
        <f>IF((#REF!+R366+X366)-P366=0,TRUE,FALSE)</f>
        <v>#REF!</v>
      </c>
      <c r="AG366" s="134" t="b">
        <f t="shared" si="52"/>
        <v>1</v>
      </c>
    </row>
    <row r="367" s="73" customFormat="1" ht="50.25" customHeight="1" spans="1:33">
      <c r="A367" s="94">
        <f t="shared" ref="A367:A377" si="54">ROW()-3</f>
        <v>364</v>
      </c>
      <c r="B367" s="100" t="s">
        <v>1601</v>
      </c>
      <c r="C367" s="100" t="s">
        <v>1570</v>
      </c>
      <c r="D367" s="100" t="s">
        <v>36</v>
      </c>
      <c r="E367" s="100" t="s">
        <v>213</v>
      </c>
      <c r="F367" s="101" t="s">
        <v>329</v>
      </c>
      <c r="G367" s="101" t="s">
        <v>1602</v>
      </c>
      <c r="H367" s="101" t="s">
        <v>1598</v>
      </c>
      <c r="I367" s="101" t="s">
        <v>1599</v>
      </c>
      <c r="J367" s="101" t="s">
        <v>1595</v>
      </c>
      <c r="K367" s="113" t="s">
        <v>219</v>
      </c>
      <c r="L367" s="113" t="s">
        <v>220</v>
      </c>
      <c r="M367" s="101" t="s">
        <v>80</v>
      </c>
      <c r="N367" s="101"/>
      <c r="O367" s="138"/>
      <c r="P367" s="138"/>
      <c r="Q367" s="150"/>
      <c r="R367" s="138"/>
      <c r="S367" s="126" t="e">
        <f t="shared" si="48"/>
        <v>#DIV/0!</v>
      </c>
      <c r="T367" s="126"/>
      <c r="U367" s="126"/>
      <c r="V367" s="126"/>
      <c r="W367" s="138"/>
      <c r="X367" s="138"/>
      <c r="Y367" s="138"/>
      <c r="Z367" s="138"/>
      <c r="AA367" s="138"/>
      <c r="AB367" s="138"/>
      <c r="AC367" s="138"/>
      <c r="AD367" s="138"/>
      <c r="AF367" s="134" t="e">
        <f>IF((#REF!+R367+X367)-P367=0,TRUE,FALSE)</f>
        <v>#REF!</v>
      </c>
      <c r="AG367" s="134" t="b">
        <f t="shared" si="52"/>
        <v>1</v>
      </c>
    </row>
    <row r="368" s="73" customFormat="1" ht="50.25" customHeight="1" spans="1:33">
      <c r="A368" s="94">
        <f t="shared" si="54"/>
        <v>365</v>
      </c>
      <c r="B368" s="183" t="s">
        <v>1603</v>
      </c>
      <c r="C368" s="100" t="s">
        <v>1570</v>
      </c>
      <c r="D368" s="100" t="s">
        <v>36</v>
      </c>
      <c r="E368" s="100" t="s">
        <v>213</v>
      </c>
      <c r="F368" s="141" t="s">
        <v>223</v>
      </c>
      <c r="G368" s="101" t="s">
        <v>1604</v>
      </c>
      <c r="H368" s="101" t="s">
        <v>1605</v>
      </c>
      <c r="I368" s="101" t="s">
        <v>1606</v>
      </c>
      <c r="J368" s="101" t="s">
        <v>1595</v>
      </c>
      <c r="K368" s="113" t="s">
        <v>219</v>
      </c>
      <c r="L368" s="113" t="s">
        <v>220</v>
      </c>
      <c r="M368" s="101" t="s">
        <v>1333</v>
      </c>
      <c r="N368" s="101"/>
      <c r="O368" s="138"/>
      <c r="P368" s="138"/>
      <c r="Q368" s="150"/>
      <c r="R368" s="138"/>
      <c r="S368" s="126" t="e">
        <f t="shared" si="48"/>
        <v>#DIV/0!</v>
      </c>
      <c r="T368" s="126"/>
      <c r="U368" s="126"/>
      <c r="V368" s="126"/>
      <c r="W368" s="138"/>
      <c r="X368" s="138"/>
      <c r="Y368" s="138"/>
      <c r="Z368" s="138"/>
      <c r="AA368" s="138"/>
      <c r="AB368" s="138"/>
      <c r="AC368" s="138"/>
      <c r="AD368" s="138"/>
      <c r="AF368" s="134" t="e">
        <f>IF((#REF!+R368+X368)-P368=0,TRUE,FALSE)</f>
        <v>#REF!</v>
      </c>
      <c r="AG368" s="134" t="b">
        <f t="shared" si="52"/>
        <v>1</v>
      </c>
    </row>
    <row r="369" s="73" customFormat="1" ht="50.25" customHeight="1" spans="1:33">
      <c r="A369" s="94">
        <f t="shared" si="54"/>
        <v>366</v>
      </c>
      <c r="B369" s="100" t="s">
        <v>1607</v>
      </c>
      <c r="C369" s="100" t="s">
        <v>1570</v>
      </c>
      <c r="D369" s="100" t="s">
        <v>36</v>
      </c>
      <c r="E369" s="100" t="s">
        <v>213</v>
      </c>
      <c r="F369" s="101" t="s">
        <v>207</v>
      </c>
      <c r="G369" s="101" t="s">
        <v>1608</v>
      </c>
      <c r="H369" s="101" t="s">
        <v>767</v>
      </c>
      <c r="I369" s="101" t="s">
        <v>981</v>
      </c>
      <c r="J369" s="101" t="s">
        <v>1609</v>
      </c>
      <c r="K369" s="113" t="s">
        <v>219</v>
      </c>
      <c r="L369" s="113" t="s">
        <v>220</v>
      </c>
      <c r="M369" s="101" t="s">
        <v>80</v>
      </c>
      <c r="N369" s="101"/>
      <c r="O369" s="138"/>
      <c r="P369" s="138"/>
      <c r="Q369" s="150"/>
      <c r="R369" s="138"/>
      <c r="S369" s="126" t="e">
        <f t="shared" si="48"/>
        <v>#DIV/0!</v>
      </c>
      <c r="T369" s="126"/>
      <c r="U369" s="126"/>
      <c r="V369" s="126"/>
      <c r="W369" s="138"/>
      <c r="X369" s="138"/>
      <c r="Y369" s="138"/>
      <c r="Z369" s="138"/>
      <c r="AA369" s="138"/>
      <c r="AB369" s="138"/>
      <c r="AC369" s="138"/>
      <c r="AD369" s="138"/>
      <c r="AF369" s="134" t="e">
        <f>IF((#REF!+R369+X369)-P369=0,TRUE,FALSE)</f>
        <v>#REF!</v>
      </c>
      <c r="AG369" s="134" t="b">
        <f t="shared" si="52"/>
        <v>1</v>
      </c>
    </row>
    <row r="370" s="73" customFormat="1" ht="50.25" customHeight="1" spans="1:33">
      <c r="A370" s="94">
        <f t="shared" si="54"/>
        <v>367</v>
      </c>
      <c r="B370" s="100" t="s">
        <v>1610</v>
      </c>
      <c r="C370" s="100" t="s">
        <v>1570</v>
      </c>
      <c r="D370" s="100" t="s">
        <v>36</v>
      </c>
      <c r="E370" s="100" t="s">
        <v>213</v>
      </c>
      <c r="F370" s="101" t="s">
        <v>207</v>
      </c>
      <c r="G370" s="101" t="s">
        <v>1611</v>
      </c>
      <c r="H370" s="101" t="s">
        <v>767</v>
      </c>
      <c r="I370" s="101" t="s">
        <v>1612</v>
      </c>
      <c r="J370" s="101" t="s">
        <v>1609</v>
      </c>
      <c r="K370" s="113" t="s">
        <v>219</v>
      </c>
      <c r="L370" s="113" t="s">
        <v>220</v>
      </c>
      <c r="M370" s="101" t="s">
        <v>80</v>
      </c>
      <c r="N370" s="101"/>
      <c r="O370" s="138"/>
      <c r="P370" s="138"/>
      <c r="Q370" s="150"/>
      <c r="R370" s="138"/>
      <c r="S370" s="126" t="e">
        <f t="shared" si="48"/>
        <v>#DIV/0!</v>
      </c>
      <c r="T370" s="126"/>
      <c r="U370" s="126"/>
      <c r="V370" s="126"/>
      <c r="W370" s="138"/>
      <c r="X370" s="138"/>
      <c r="Y370" s="138"/>
      <c r="Z370" s="138"/>
      <c r="AA370" s="138"/>
      <c r="AB370" s="138"/>
      <c r="AC370" s="138"/>
      <c r="AD370" s="138"/>
      <c r="AF370" s="134" t="e">
        <f>IF((#REF!+R370+X370)-P370=0,TRUE,FALSE)</f>
        <v>#REF!</v>
      </c>
      <c r="AG370" s="134" t="b">
        <f t="shared" si="52"/>
        <v>1</v>
      </c>
    </row>
    <row r="371" s="73" customFormat="1" ht="50.25" customHeight="1" spans="1:33">
      <c r="A371" s="94">
        <f t="shared" si="54"/>
        <v>368</v>
      </c>
      <c r="B371" s="100" t="s">
        <v>1613</v>
      </c>
      <c r="C371" s="100" t="s">
        <v>1570</v>
      </c>
      <c r="D371" s="100" t="s">
        <v>36</v>
      </c>
      <c r="E371" s="100" t="s">
        <v>213</v>
      </c>
      <c r="F371" s="101" t="s">
        <v>1614</v>
      </c>
      <c r="G371" s="101" t="s">
        <v>1615</v>
      </c>
      <c r="H371" s="101" t="s">
        <v>134</v>
      </c>
      <c r="I371" s="101" t="s">
        <v>1616</v>
      </c>
      <c r="J371" s="101" t="s">
        <v>1617</v>
      </c>
      <c r="K371" s="113" t="s">
        <v>219</v>
      </c>
      <c r="L371" s="113" t="s">
        <v>220</v>
      </c>
      <c r="M371" s="101" t="s">
        <v>89</v>
      </c>
      <c r="N371" s="101"/>
      <c r="O371" s="138"/>
      <c r="P371" s="138"/>
      <c r="Q371" s="150"/>
      <c r="R371" s="138"/>
      <c r="S371" s="126" t="e">
        <f t="shared" si="48"/>
        <v>#DIV/0!</v>
      </c>
      <c r="T371" s="126"/>
      <c r="U371" s="126"/>
      <c r="V371" s="126"/>
      <c r="W371" s="138"/>
      <c r="X371" s="138"/>
      <c r="Y371" s="138"/>
      <c r="Z371" s="138"/>
      <c r="AA371" s="138"/>
      <c r="AB371" s="138"/>
      <c r="AC371" s="138"/>
      <c r="AD371" s="138"/>
      <c r="AF371" s="134" t="e">
        <f>IF((#REF!+R371+X371)-P371=0,TRUE,FALSE)</f>
        <v>#REF!</v>
      </c>
      <c r="AG371" s="134" t="b">
        <f t="shared" si="52"/>
        <v>1</v>
      </c>
    </row>
    <row r="372" s="73" customFormat="1" ht="50.25" customHeight="1" spans="1:33">
      <c r="A372" s="94">
        <f t="shared" si="54"/>
        <v>369</v>
      </c>
      <c r="B372" s="100" t="s">
        <v>1618</v>
      </c>
      <c r="C372" s="100" t="s">
        <v>1570</v>
      </c>
      <c r="D372" s="100" t="s">
        <v>36</v>
      </c>
      <c r="E372" s="100" t="s">
        <v>213</v>
      </c>
      <c r="F372" s="101" t="s">
        <v>1619</v>
      </c>
      <c r="G372" s="101" t="s">
        <v>1620</v>
      </c>
      <c r="H372" s="101" t="s">
        <v>1390</v>
      </c>
      <c r="I372" s="101" t="s">
        <v>1391</v>
      </c>
      <c r="J372" s="101" t="s">
        <v>1600</v>
      </c>
      <c r="K372" s="113" t="s">
        <v>219</v>
      </c>
      <c r="L372" s="113" t="s">
        <v>220</v>
      </c>
      <c r="M372" s="101" t="s">
        <v>1163</v>
      </c>
      <c r="N372" s="101"/>
      <c r="O372" s="138"/>
      <c r="P372" s="138"/>
      <c r="Q372" s="150"/>
      <c r="R372" s="138"/>
      <c r="S372" s="126" t="e">
        <f t="shared" si="48"/>
        <v>#DIV/0!</v>
      </c>
      <c r="T372" s="126"/>
      <c r="U372" s="126"/>
      <c r="V372" s="126"/>
      <c r="W372" s="138"/>
      <c r="X372" s="138"/>
      <c r="Y372" s="138"/>
      <c r="Z372" s="138"/>
      <c r="AA372" s="138"/>
      <c r="AB372" s="138"/>
      <c r="AC372" s="138"/>
      <c r="AD372" s="138"/>
      <c r="AF372" s="134" t="e">
        <f>IF((#REF!+R372+X372)-P372=0,TRUE,FALSE)</f>
        <v>#REF!</v>
      </c>
      <c r="AG372" s="134" t="b">
        <f t="shared" si="52"/>
        <v>1</v>
      </c>
    </row>
    <row r="373" s="73" customFormat="1" ht="50.25" customHeight="1" spans="1:33">
      <c r="A373" s="94">
        <f t="shared" si="54"/>
        <v>370</v>
      </c>
      <c r="B373" s="100" t="s">
        <v>1621</v>
      </c>
      <c r="C373" s="100" t="s">
        <v>1570</v>
      </c>
      <c r="D373" s="100" t="s">
        <v>36</v>
      </c>
      <c r="E373" s="100" t="s">
        <v>213</v>
      </c>
      <c r="F373" s="101" t="s">
        <v>1614</v>
      </c>
      <c r="G373" s="101" t="s">
        <v>1622</v>
      </c>
      <c r="H373" s="101" t="s">
        <v>1623</v>
      </c>
      <c r="I373" s="101" t="s">
        <v>1624</v>
      </c>
      <c r="J373" s="101" t="s">
        <v>1617</v>
      </c>
      <c r="K373" s="113" t="s">
        <v>219</v>
      </c>
      <c r="L373" s="113" t="s">
        <v>220</v>
      </c>
      <c r="M373" s="101" t="s">
        <v>89</v>
      </c>
      <c r="N373" s="101"/>
      <c r="O373" s="138"/>
      <c r="P373" s="138"/>
      <c r="Q373" s="150"/>
      <c r="R373" s="138"/>
      <c r="S373" s="126" t="e">
        <f t="shared" si="48"/>
        <v>#DIV/0!</v>
      </c>
      <c r="T373" s="126"/>
      <c r="U373" s="126"/>
      <c r="V373" s="126"/>
      <c r="W373" s="138"/>
      <c r="X373" s="138"/>
      <c r="Y373" s="138"/>
      <c r="Z373" s="138"/>
      <c r="AA373" s="138"/>
      <c r="AB373" s="138"/>
      <c r="AC373" s="138"/>
      <c r="AD373" s="138"/>
      <c r="AF373" s="134" t="e">
        <f>IF((#REF!+R373+X373)-P373=0,TRUE,FALSE)</f>
        <v>#REF!</v>
      </c>
      <c r="AG373" s="134" t="b">
        <f t="shared" si="52"/>
        <v>1</v>
      </c>
    </row>
    <row r="374" s="73" customFormat="1" ht="50.25" customHeight="1" spans="1:33">
      <c r="A374" s="94">
        <f t="shared" si="54"/>
        <v>371</v>
      </c>
      <c r="B374" s="100" t="s">
        <v>1625</v>
      </c>
      <c r="C374" s="100" t="s">
        <v>1570</v>
      </c>
      <c r="D374" s="100" t="s">
        <v>36</v>
      </c>
      <c r="E374" s="100" t="s">
        <v>213</v>
      </c>
      <c r="F374" s="101" t="s">
        <v>1626</v>
      </c>
      <c r="G374" s="101" t="s">
        <v>1627</v>
      </c>
      <c r="H374" s="101" t="s">
        <v>1598</v>
      </c>
      <c r="I374" s="101" t="s">
        <v>1599</v>
      </c>
      <c r="J374" s="101" t="s">
        <v>1628</v>
      </c>
      <c r="K374" s="113" t="s">
        <v>219</v>
      </c>
      <c r="L374" s="113" t="s">
        <v>220</v>
      </c>
      <c r="M374" s="101" t="s">
        <v>80</v>
      </c>
      <c r="N374" s="101"/>
      <c r="O374" s="138"/>
      <c r="P374" s="138"/>
      <c r="Q374" s="150"/>
      <c r="R374" s="138"/>
      <c r="S374" s="126" t="e">
        <f t="shared" si="48"/>
        <v>#DIV/0!</v>
      </c>
      <c r="T374" s="126"/>
      <c r="U374" s="126"/>
      <c r="V374" s="126"/>
      <c r="W374" s="138"/>
      <c r="X374" s="138"/>
      <c r="Y374" s="138"/>
      <c r="Z374" s="138"/>
      <c r="AA374" s="138"/>
      <c r="AB374" s="138"/>
      <c r="AC374" s="138"/>
      <c r="AD374" s="138"/>
      <c r="AF374" s="134" t="e">
        <f>IF((#REF!+R374+X374)-P374=0,TRUE,FALSE)</f>
        <v>#REF!</v>
      </c>
      <c r="AG374" s="134" t="b">
        <f t="shared" si="52"/>
        <v>1</v>
      </c>
    </row>
    <row r="375" s="73" customFormat="1" ht="50.25" customHeight="1" spans="1:33">
      <c r="A375" s="94">
        <f t="shared" si="54"/>
        <v>372</v>
      </c>
      <c r="B375" s="100" t="s">
        <v>1629</v>
      </c>
      <c r="C375" s="100" t="s">
        <v>1570</v>
      </c>
      <c r="D375" s="100" t="s">
        <v>36</v>
      </c>
      <c r="E375" s="100" t="s">
        <v>213</v>
      </c>
      <c r="F375" s="101" t="s">
        <v>854</v>
      </c>
      <c r="G375" s="101" t="s">
        <v>1630</v>
      </c>
      <c r="H375" s="101" t="s">
        <v>1631</v>
      </c>
      <c r="I375" s="101" t="s">
        <v>1632</v>
      </c>
      <c r="J375" s="101" t="s">
        <v>1609</v>
      </c>
      <c r="K375" s="113" t="s">
        <v>219</v>
      </c>
      <c r="L375" s="113" t="s">
        <v>220</v>
      </c>
      <c r="M375" s="101" t="s">
        <v>1633</v>
      </c>
      <c r="N375" s="101"/>
      <c r="O375" s="138"/>
      <c r="P375" s="138"/>
      <c r="Q375" s="150"/>
      <c r="R375" s="138"/>
      <c r="S375" s="126" t="e">
        <f t="shared" si="48"/>
        <v>#DIV/0!</v>
      </c>
      <c r="T375" s="126"/>
      <c r="U375" s="126"/>
      <c r="V375" s="126"/>
      <c r="W375" s="138"/>
      <c r="X375" s="138"/>
      <c r="Y375" s="138"/>
      <c r="Z375" s="138"/>
      <c r="AA375" s="138"/>
      <c r="AB375" s="138"/>
      <c r="AC375" s="138"/>
      <c r="AD375" s="138"/>
      <c r="AF375" s="134" t="e">
        <f>IF((#REF!+R375+X375)-P375=0,TRUE,FALSE)</f>
        <v>#REF!</v>
      </c>
      <c r="AG375" s="134" t="b">
        <f t="shared" si="52"/>
        <v>1</v>
      </c>
    </row>
    <row r="376" s="73" customFormat="1" ht="50.25" customHeight="1" spans="1:33">
      <c r="A376" s="94">
        <f t="shared" si="54"/>
        <v>373</v>
      </c>
      <c r="B376" s="100" t="s">
        <v>1634</v>
      </c>
      <c r="C376" s="100" t="s">
        <v>1570</v>
      </c>
      <c r="D376" s="100" t="s">
        <v>276</v>
      </c>
      <c r="E376" s="100" t="s">
        <v>213</v>
      </c>
      <c r="F376" s="101" t="s">
        <v>706</v>
      </c>
      <c r="G376" s="101" t="s">
        <v>1635</v>
      </c>
      <c r="H376" s="101" t="s">
        <v>994</v>
      </c>
      <c r="I376" s="101" t="s">
        <v>1636</v>
      </c>
      <c r="J376" s="101" t="s">
        <v>1628</v>
      </c>
      <c r="K376" s="113" t="s">
        <v>219</v>
      </c>
      <c r="L376" s="113" t="s">
        <v>220</v>
      </c>
      <c r="M376" s="101" t="s">
        <v>836</v>
      </c>
      <c r="N376" s="101"/>
      <c r="O376" s="138"/>
      <c r="P376" s="138"/>
      <c r="Q376" s="150"/>
      <c r="R376" s="138"/>
      <c r="S376" s="126" t="e">
        <f t="shared" si="48"/>
        <v>#DIV/0!</v>
      </c>
      <c r="T376" s="126"/>
      <c r="U376" s="126"/>
      <c r="V376" s="126"/>
      <c r="W376" s="138"/>
      <c r="X376" s="138"/>
      <c r="Y376" s="138"/>
      <c r="Z376" s="138"/>
      <c r="AA376" s="138"/>
      <c r="AB376" s="138"/>
      <c r="AC376" s="138"/>
      <c r="AD376" s="138"/>
      <c r="AF376" s="134" t="e">
        <f>IF((#REF!+R376+X376)-P376=0,TRUE,FALSE)</f>
        <v>#REF!</v>
      </c>
      <c r="AG376" s="134" t="b">
        <f t="shared" si="52"/>
        <v>1</v>
      </c>
    </row>
    <row r="377" s="73" customFormat="1" ht="50.25" customHeight="1" spans="1:33">
      <c r="A377" s="94">
        <f t="shared" si="54"/>
        <v>374</v>
      </c>
      <c r="B377" s="101" t="s">
        <v>1637</v>
      </c>
      <c r="C377" s="100" t="s">
        <v>1570</v>
      </c>
      <c r="D377" s="100" t="s">
        <v>36</v>
      </c>
      <c r="E377" s="101" t="s">
        <v>213</v>
      </c>
      <c r="F377" s="101" t="s">
        <v>223</v>
      </c>
      <c r="G377" s="101" t="s">
        <v>1638</v>
      </c>
      <c r="H377" s="101" t="s">
        <v>1639</v>
      </c>
      <c r="I377" s="101" t="s">
        <v>1640</v>
      </c>
      <c r="J377" s="101" t="s">
        <v>1628</v>
      </c>
      <c r="K377" s="113" t="s">
        <v>219</v>
      </c>
      <c r="L377" s="113" t="s">
        <v>220</v>
      </c>
      <c r="M377" s="101" t="s">
        <v>1641</v>
      </c>
      <c r="N377" s="101"/>
      <c r="O377" s="138"/>
      <c r="P377" s="138"/>
      <c r="Q377" s="150"/>
      <c r="R377" s="138"/>
      <c r="S377" s="126" t="e">
        <f t="shared" si="48"/>
        <v>#DIV/0!</v>
      </c>
      <c r="T377" s="126"/>
      <c r="U377" s="126"/>
      <c r="V377" s="126"/>
      <c r="W377" s="138"/>
      <c r="X377" s="138"/>
      <c r="Y377" s="138"/>
      <c r="Z377" s="138"/>
      <c r="AA377" s="138"/>
      <c r="AB377" s="138"/>
      <c r="AC377" s="138"/>
      <c r="AD377" s="138"/>
      <c r="AF377" s="134" t="e">
        <f>IF((#REF!+R377+X377)-P377=0,TRUE,FALSE)</f>
        <v>#REF!</v>
      </c>
      <c r="AG377" s="134" t="b">
        <f t="shared" si="52"/>
        <v>1</v>
      </c>
    </row>
    <row r="378" s="73" customFormat="1" ht="50.25" customHeight="1" spans="1:33">
      <c r="A378" s="94">
        <f t="shared" ref="A378:A384" si="55">ROW()-3</f>
        <v>375</v>
      </c>
      <c r="B378" s="101" t="s">
        <v>1642</v>
      </c>
      <c r="C378" s="100" t="s">
        <v>1570</v>
      </c>
      <c r="D378" s="100" t="s">
        <v>36</v>
      </c>
      <c r="E378" s="101" t="s">
        <v>213</v>
      </c>
      <c r="F378" s="101" t="s">
        <v>53</v>
      </c>
      <c r="G378" s="101" t="s">
        <v>738</v>
      </c>
      <c r="H378" s="101" t="s">
        <v>739</v>
      </c>
      <c r="I378" s="101" t="s">
        <v>1643</v>
      </c>
      <c r="J378" s="101" t="s">
        <v>1595</v>
      </c>
      <c r="K378" s="113" t="s">
        <v>219</v>
      </c>
      <c r="L378" s="113" t="s">
        <v>220</v>
      </c>
      <c r="M378" s="101" t="s">
        <v>780</v>
      </c>
      <c r="N378" s="101"/>
      <c r="O378" s="138"/>
      <c r="P378" s="138"/>
      <c r="Q378" s="150"/>
      <c r="R378" s="138"/>
      <c r="S378" s="126" t="e">
        <f t="shared" si="48"/>
        <v>#DIV/0!</v>
      </c>
      <c r="T378" s="126"/>
      <c r="U378" s="126"/>
      <c r="V378" s="126"/>
      <c r="W378" s="138"/>
      <c r="X378" s="138"/>
      <c r="Y378" s="102"/>
      <c r="Z378" s="102"/>
      <c r="AA378" s="102"/>
      <c r="AB378" s="102"/>
      <c r="AC378" s="102"/>
      <c r="AD378" s="138"/>
      <c r="AF378" s="134" t="e">
        <f>IF((#REF!+R378+X378)-P378=0,TRUE,FALSE)</f>
        <v>#REF!</v>
      </c>
      <c r="AG378" s="134" t="b">
        <f t="shared" ref="AG378:AG426" si="56">IF((P378+W378+Y378)-O378=0,TRUE,FALSE)</f>
        <v>1</v>
      </c>
    </row>
    <row r="379" s="73" customFormat="1" ht="50.25" customHeight="1" spans="1:33">
      <c r="A379" s="94">
        <f t="shared" si="55"/>
        <v>376</v>
      </c>
      <c r="B379" s="101" t="s">
        <v>1644</v>
      </c>
      <c r="C379" s="100" t="s">
        <v>1570</v>
      </c>
      <c r="D379" s="100" t="s">
        <v>36</v>
      </c>
      <c r="E379" s="101" t="s">
        <v>213</v>
      </c>
      <c r="F379" s="101" t="s">
        <v>223</v>
      </c>
      <c r="G379" s="101" t="s">
        <v>1645</v>
      </c>
      <c r="H379" s="101" t="s">
        <v>1646</v>
      </c>
      <c r="I379" s="101" t="s">
        <v>1647</v>
      </c>
      <c r="J379" s="101" t="s">
        <v>1628</v>
      </c>
      <c r="K379" s="113" t="s">
        <v>219</v>
      </c>
      <c r="L379" s="113" t="s">
        <v>220</v>
      </c>
      <c r="M379" s="101" t="s">
        <v>45</v>
      </c>
      <c r="N379" s="101"/>
      <c r="O379" s="138"/>
      <c r="P379" s="138"/>
      <c r="Q379" s="150"/>
      <c r="R379" s="138"/>
      <c r="S379" s="126" t="e">
        <f t="shared" si="48"/>
        <v>#DIV/0!</v>
      </c>
      <c r="T379" s="126"/>
      <c r="U379" s="126"/>
      <c r="V379" s="126"/>
      <c r="W379" s="138"/>
      <c r="X379" s="138"/>
      <c r="Y379" s="138"/>
      <c r="Z379" s="138"/>
      <c r="AA379" s="138"/>
      <c r="AB379" s="138"/>
      <c r="AC379" s="138"/>
      <c r="AD379" s="138"/>
      <c r="AF379" s="134" t="e">
        <f>IF((#REF!+R379+X379)-P379=0,TRUE,FALSE)</f>
        <v>#REF!</v>
      </c>
      <c r="AG379" s="134" t="b">
        <f t="shared" si="56"/>
        <v>1</v>
      </c>
    </row>
    <row r="380" s="73" customFormat="1" ht="50.25" customHeight="1" spans="1:33">
      <c r="A380" s="94">
        <f t="shared" si="55"/>
        <v>377</v>
      </c>
      <c r="B380" s="101" t="s">
        <v>1648</v>
      </c>
      <c r="C380" s="100" t="s">
        <v>1570</v>
      </c>
      <c r="D380" s="100" t="s">
        <v>36</v>
      </c>
      <c r="E380" s="101" t="s">
        <v>213</v>
      </c>
      <c r="F380" s="141" t="s">
        <v>238</v>
      </c>
      <c r="G380" s="101" t="s">
        <v>1649</v>
      </c>
      <c r="H380" s="101" t="s">
        <v>667</v>
      </c>
      <c r="I380" s="101" t="s">
        <v>1650</v>
      </c>
      <c r="J380" s="101" t="s">
        <v>1651</v>
      </c>
      <c r="K380" s="113" t="s">
        <v>219</v>
      </c>
      <c r="L380" s="113" t="s">
        <v>220</v>
      </c>
      <c r="M380" s="101" t="s">
        <v>892</v>
      </c>
      <c r="N380" s="101"/>
      <c r="O380" s="138"/>
      <c r="P380" s="138"/>
      <c r="Q380" s="150"/>
      <c r="R380" s="138"/>
      <c r="S380" s="126" t="e">
        <f t="shared" si="48"/>
        <v>#DIV/0!</v>
      </c>
      <c r="T380" s="126"/>
      <c r="U380" s="126"/>
      <c r="V380" s="126"/>
      <c r="W380" s="138"/>
      <c r="X380" s="138"/>
      <c r="Y380" s="138"/>
      <c r="Z380" s="138"/>
      <c r="AA380" s="138"/>
      <c r="AB380" s="138"/>
      <c r="AC380" s="138"/>
      <c r="AD380" s="138"/>
      <c r="AF380" s="134" t="e">
        <f>IF((#REF!+R380+X380)-P380=0,TRUE,FALSE)</f>
        <v>#REF!</v>
      </c>
      <c r="AG380" s="134" t="b">
        <f t="shared" si="56"/>
        <v>1</v>
      </c>
    </row>
    <row r="381" s="73" customFormat="1" ht="50.25" customHeight="1" spans="1:33">
      <c r="A381" s="94">
        <f t="shared" si="55"/>
        <v>378</v>
      </c>
      <c r="B381" s="101" t="s">
        <v>1652</v>
      </c>
      <c r="C381" s="101" t="s">
        <v>1570</v>
      </c>
      <c r="D381" s="101" t="s">
        <v>36</v>
      </c>
      <c r="E381" s="101" t="s">
        <v>213</v>
      </c>
      <c r="F381" s="101" t="s">
        <v>53</v>
      </c>
      <c r="G381" s="101" t="s">
        <v>1653</v>
      </c>
      <c r="H381" s="101" t="s">
        <v>1654</v>
      </c>
      <c r="I381" s="101" t="s">
        <v>1655</v>
      </c>
      <c r="J381" s="101" t="s">
        <v>1573</v>
      </c>
      <c r="K381" s="113" t="s">
        <v>219</v>
      </c>
      <c r="L381" s="113" t="s">
        <v>220</v>
      </c>
      <c r="M381" s="101" t="s">
        <v>1656</v>
      </c>
      <c r="N381" s="101"/>
      <c r="O381" s="138"/>
      <c r="P381" s="138"/>
      <c r="Q381" s="150"/>
      <c r="R381" s="138"/>
      <c r="S381" s="126" t="e">
        <f t="shared" si="48"/>
        <v>#DIV/0!</v>
      </c>
      <c r="T381" s="126"/>
      <c r="U381" s="126"/>
      <c r="V381" s="126"/>
      <c r="W381" s="138"/>
      <c r="X381" s="138"/>
      <c r="Y381" s="138"/>
      <c r="Z381" s="138"/>
      <c r="AA381" s="138"/>
      <c r="AB381" s="138"/>
      <c r="AC381" s="138"/>
      <c r="AD381" s="138"/>
      <c r="AF381" s="134" t="e">
        <f>IF((#REF!+R381+X381)-P381=0,TRUE,FALSE)</f>
        <v>#REF!</v>
      </c>
      <c r="AG381" s="134" t="b">
        <f t="shared" si="56"/>
        <v>1</v>
      </c>
    </row>
    <row r="382" s="73" customFormat="1" ht="50.25" customHeight="1" spans="1:33">
      <c r="A382" s="94">
        <f t="shared" si="55"/>
        <v>379</v>
      </c>
      <c r="B382" s="142" t="s">
        <v>1657</v>
      </c>
      <c r="C382" s="101" t="s">
        <v>1570</v>
      </c>
      <c r="D382" s="101" t="s">
        <v>36</v>
      </c>
      <c r="E382" s="101" t="s">
        <v>213</v>
      </c>
      <c r="F382" s="141" t="s">
        <v>1658</v>
      </c>
      <c r="G382" s="101" t="s">
        <v>1659</v>
      </c>
      <c r="H382" s="101" t="s">
        <v>87</v>
      </c>
      <c r="I382" s="101" t="s">
        <v>1660</v>
      </c>
      <c r="J382" s="101" t="s">
        <v>1586</v>
      </c>
      <c r="K382" s="113" t="s">
        <v>219</v>
      </c>
      <c r="L382" s="113" t="s">
        <v>220</v>
      </c>
      <c r="M382" s="101" t="s">
        <v>623</v>
      </c>
      <c r="N382" s="101"/>
      <c r="O382" s="138"/>
      <c r="P382" s="138"/>
      <c r="Q382" s="150"/>
      <c r="R382" s="138"/>
      <c r="S382" s="126" t="e">
        <f t="shared" si="48"/>
        <v>#DIV/0!</v>
      </c>
      <c r="T382" s="126"/>
      <c r="U382" s="126"/>
      <c r="V382" s="126"/>
      <c r="W382" s="138"/>
      <c r="X382" s="138"/>
      <c r="Y382" s="138"/>
      <c r="Z382" s="138"/>
      <c r="AA382" s="138"/>
      <c r="AB382" s="138"/>
      <c r="AC382" s="138"/>
      <c r="AD382" s="138"/>
      <c r="AF382" s="134" t="e">
        <f>IF((#REF!+R382+X382)-P382=0,TRUE,FALSE)</f>
        <v>#REF!</v>
      </c>
      <c r="AG382" s="134" t="b">
        <f t="shared" si="56"/>
        <v>1</v>
      </c>
    </row>
    <row r="383" s="73" customFormat="1" ht="50.25" customHeight="1" spans="1:33">
      <c r="A383" s="94">
        <f t="shared" si="55"/>
        <v>380</v>
      </c>
      <c r="B383" s="101" t="s">
        <v>1661</v>
      </c>
      <c r="C383" s="101" t="s">
        <v>1570</v>
      </c>
      <c r="D383" s="101" t="s">
        <v>36</v>
      </c>
      <c r="E383" s="101" t="s">
        <v>213</v>
      </c>
      <c r="F383" s="101" t="s">
        <v>1662</v>
      </c>
      <c r="G383" s="101" t="s">
        <v>1663</v>
      </c>
      <c r="H383" s="101" t="s">
        <v>1664</v>
      </c>
      <c r="I383" s="101" t="s">
        <v>1665</v>
      </c>
      <c r="J383" s="101" t="s">
        <v>1573</v>
      </c>
      <c r="K383" s="113" t="s">
        <v>219</v>
      </c>
      <c r="L383" s="113" t="s">
        <v>220</v>
      </c>
      <c r="M383" s="101" t="s">
        <v>1333</v>
      </c>
      <c r="N383" s="101"/>
      <c r="O383" s="138"/>
      <c r="P383" s="138"/>
      <c r="Q383" s="150"/>
      <c r="R383" s="138"/>
      <c r="S383" s="126" t="e">
        <f t="shared" si="48"/>
        <v>#DIV/0!</v>
      </c>
      <c r="T383" s="126"/>
      <c r="U383" s="126"/>
      <c r="V383" s="126"/>
      <c r="W383" s="138"/>
      <c r="X383" s="138"/>
      <c r="Y383" s="138"/>
      <c r="Z383" s="138"/>
      <c r="AA383" s="138"/>
      <c r="AB383" s="138"/>
      <c r="AC383" s="138"/>
      <c r="AD383" s="138"/>
      <c r="AF383" s="134" t="e">
        <f>IF((#REF!+R383+X383)-P383=0,TRUE,FALSE)</f>
        <v>#REF!</v>
      </c>
      <c r="AG383" s="134" t="b">
        <f t="shared" si="56"/>
        <v>1</v>
      </c>
    </row>
    <row r="384" s="73" customFormat="1" ht="50.25" customHeight="1" spans="1:33">
      <c r="A384" s="94">
        <f t="shared" si="55"/>
        <v>381</v>
      </c>
      <c r="B384" s="101" t="s">
        <v>1666</v>
      </c>
      <c r="C384" s="101" t="s">
        <v>1570</v>
      </c>
      <c r="D384" s="101" t="s">
        <v>36</v>
      </c>
      <c r="E384" s="101" t="s">
        <v>213</v>
      </c>
      <c r="F384" s="101" t="s">
        <v>1667</v>
      </c>
      <c r="G384" s="101" t="s">
        <v>1668</v>
      </c>
      <c r="H384" s="101" t="s">
        <v>667</v>
      </c>
      <c r="I384" s="101" t="s">
        <v>1669</v>
      </c>
      <c r="J384" s="101" t="s">
        <v>1670</v>
      </c>
      <c r="K384" s="113" t="s">
        <v>219</v>
      </c>
      <c r="L384" s="113" t="s">
        <v>220</v>
      </c>
      <c r="M384" s="101" t="s">
        <v>1671</v>
      </c>
      <c r="N384" s="101"/>
      <c r="O384" s="138"/>
      <c r="P384" s="102"/>
      <c r="Q384" s="209"/>
      <c r="R384" s="138"/>
      <c r="S384" s="126" t="e">
        <f t="shared" si="48"/>
        <v>#DIV/0!</v>
      </c>
      <c r="T384" s="126"/>
      <c r="U384" s="126"/>
      <c r="V384" s="126"/>
      <c r="W384" s="138"/>
      <c r="X384" s="138"/>
      <c r="Y384" s="138"/>
      <c r="Z384" s="138"/>
      <c r="AA384" s="138"/>
      <c r="AB384" s="138"/>
      <c r="AC384" s="138"/>
      <c r="AD384" s="138"/>
      <c r="AF384" s="134" t="e">
        <f>IF((#REF!+R384+X384)-P384=0,TRUE,FALSE)</f>
        <v>#REF!</v>
      </c>
      <c r="AG384" s="134" t="b">
        <f t="shared" si="56"/>
        <v>1</v>
      </c>
    </row>
    <row r="385" s="73" customFormat="1" ht="50.25" customHeight="1" spans="1:33">
      <c r="A385" s="94">
        <f t="shared" ref="A385:A394" si="57">ROW()-3</f>
        <v>382</v>
      </c>
      <c r="B385" s="101" t="s">
        <v>1672</v>
      </c>
      <c r="C385" s="101" t="s">
        <v>1570</v>
      </c>
      <c r="D385" s="101" t="s">
        <v>36</v>
      </c>
      <c r="E385" s="101" t="s">
        <v>213</v>
      </c>
      <c r="F385" s="101"/>
      <c r="G385" s="101" t="s">
        <v>1673</v>
      </c>
      <c r="H385" s="101" t="s">
        <v>667</v>
      </c>
      <c r="I385" s="101"/>
      <c r="J385" s="101" t="s">
        <v>1674</v>
      </c>
      <c r="K385" s="113" t="s">
        <v>219</v>
      </c>
      <c r="L385" s="113" t="s">
        <v>220</v>
      </c>
      <c r="M385" s="101" t="s">
        <v>551</v>
      </c>
      <c r="N385" s="101"/>
      <c r="O385" s="138"/>
      <c r="P385" s="138"/>
      <c r="Q385" s="150"/>
      <c r="R385" s="138"/>
      <c r="S385" s="126" t="e">
        <f t="shared" si="48"/>
        <v>#DIV/0!</v>
      </c>
      <c r="T385" s="126"/>
      <c r="U385" s="126"/>
      <c r="V385" s="126"/>
      <c r="W385" s="138"/>
      <c r="X385" s="138"/>
      <c r="Y385" s="138"/>
      <c r="Z385" s="138"/>
      <c r="AA385" s="138"/>
      <c r="AB385" s="138"/>
      <c r="AC385" s="138"/>
      <c r="AD385" s="138"/>
      <c r="AF385" s="134" t="e">
        <f>IF((#REF!+R385+X385)-P385=0,TRUE,FALSE)</f>
        <v>#REF!</v>
      </c>
      <c r="AG385" s="134" t="b">
        <f t="shared" si="56"/>
        <v>1</v>
      </c>
    </row>
    <row r="386" s="73" customFormat="1" ht="50.25" customHeight="1" spans="1:33">
      <c r="A386" s="94">
        <f t="shared" si="57"/>
        <v>383</v>
      </c>
      <c r="B386" s="101" t="s">
        <v>1675</v>
      </c>
      <c r="C386" s="101" t="s">
        <v>1570</v>
      </c>
      <c r="D386" s="101" t="s">
        <v>36</v>
      </c>
      <c r="E386" s="101" t="s">
        <v>213</v>
      </c>
      <c r="F386" s="101" t="s">
        <v>1411</v>
      </c>
      <c r="G386" s="101" t="s">
        <v>795</v>
      </c>
      <c r="H386" s="101" t="s">
        <v>1676</v>
      </c>
      <c r="I386" s="101"/>
      <c r="J386" s="101" t="s">
        <v>1595</v>
      </c>
      <c r="K386" s="113" t="s">
        <v>219</v>
      </c>
      <c r="L386" s="113" t="s">
        <v>220</v>
      </c>
      <c r="M386" s="101" t="s">
        <v>1677</v>
      </c>
      <c r="N386" s="101"/>
      <c r="O386" s="138"/>
      <c r="P386" s="138"/>
      <c r="Q386" s="150"/>
      <c r="R386" s="138"/>
      <c r="S386" s="126" t="e">
        <f t="shared" si="48"/>
        <v>#DIV/0!</v>
      </c>
      <c r="T386" s="126"/>
      <c r="U386" s="126"/>
      <c r="V386" s="126"/>
      <c r="W386" s="138"/>
      <c r="X386" s="138"/>
      <c r="Y386" s="138"/>
      <c r="Z386" s="138"/>
      <c r="AA386" s="138"/>
      <c r="AB386" s="138"/>
      <c r="AC386" s="138"/>
      <c r="AD386" s="138"/>
      <c r="AF386" s="134" t="e">
        <f>IF((#REF!+R386+X386)-P386=0,TRUE,FALSE)</f>
        <v>#REF!</v>
      </c>
      <c r="AG386" s="134" t="b">
        <f t="shared" si="56"/>
        <v>1</v>
      </c>
    </row>
    <row r="387" s="73" customFormat="1" ht="50.25" customHeight="1" spans="1:33">
      <c r="A387" s="94">
        <f t="shared" si="57"/>
        <v>384</v>
      </c>
      <c r="B387" s="101" t="s">
        <v>1678</v>
      </c>
      <c r="C387" s="101" t="s">
        <v>1570</v>
      </c>
      <c r="D387" s="101" t="s">
        <v>36</v>
      </c>
      <c r="E387" s="101" t="s">
        <v>213</v>
      </c>
      <c r="F387" s="101" t="s">
        <v>105</v>
      </c>
      <c r="G387" s="101" t="s">
        <v>1679</v>
      </c>
      <c r="H387" s="101" t="s">
        <v>596</v>
      </c>
      <c r="I387" s="101" t="s">
        <v>1680</v>
      </c>
      <c r="J387" s="101" t="s">
        <v>1674</v>
      </c>
      <c r="K387" s="113" t="s">
        <v>219</v>
      </c>
      <c r="L387" s="113" t="s">
        <v>220</v>
      </c>
      <c r="M387" s="101" t="s">
        <v>221</v>
      </c>
      <c r="N387" s="101"/>
      <c r="O387" s="138"/>
      <c r="P387" s="138"/>
      <c r="Q387" s="150"/>
      <c r="R387" s="138"/>
      <c r="S387" s="126" t="e">
        <f t="shared" si="48"/>
        <v>#DIV/0!</v>
      </c>
      <c r="T387" s="126"/>
      <c r="U387" s="126"/>
      <c r="V387" s="126"/>
      <c r="W387" s="138"/>
      <c r="X387" s="138"/>
      <c r="Y387" s="138"/>
      <c r="Z387" s="138"/>
      <c r="AA387" s="138"/>
      <c r="AB387" s="138"/>
      <c r="AC387" s="138"/>
      <c r="AD387" s="138"/>
      <c r="AF387" s="134" t="e">
        <f>IF((#REF!+R387+X387)-P387=0,TRUE,FALSE)</f>
        <v>#REF!</v>
      </c>
      <c r="AG387" s="134" t="b">
        <f t="shared" si="56"/>
        <v>1</v>
      </c>
    </row>
    <row r="388" s="73" customFormat="1" ht="50.25" customHeight="1" spans="1:33">
      <c r="A388" s="94">
        <f t="shared" si="57"/>
        <v>385</v>
      </c>
      <c r="B388" s="101" t="s">
        <v>1681</v>
      </c>
      <c r="C388" s="101" t="s">
        <v>1570</v>
      </c>
      <c r="D388" s="101" t="s">
        <v>36</v>
      </c>
      <c r="E388" s="101" t="s">
        <v>213</v>
      </c>
      <c r="F388" s="101"/>
      <c r="G388" s="101" t="s">
        <v>1682</v>
      </c>
      <c r="H388" s="101" t="s">
        <v>682</v>
      </c>
      <c r="I388" s="101" t="s">
        <v>1683</v>
      </c>
      <c r="J388" s="101" t="s">
        <v>1674</v>
      </c>
      <c r="K388" s="113" t="s">
        <v>219</v>
      </c>
      <c r="L388" s="113" t="s">
        <v>220</v>
      </c>
      <c r="M388" s="101" t="s">
        <v>126</v>
      </c>
      <c r="N388" s="101"/>
      <c r="O388" s="138"/>
      <c r="P388" s="138"/>
      <c r="Q388" s="150"/>
      <c r="R388" s="138"/>
      <c r="S388" s="126" t="e">
        <f t="shared" si="48"/>
        <v>#DIV/0!</v>
      </c>
      <c r="T388" s="126"/>
      <c r="U388" s="126"/>
      <c r="V388" s="126"/>
      <c r="W388" s="138"/>
      <c r="X388" s="138"/>
      <c r="Y388" s="138"/>
      <c r="Z388" s="138"/>
      <c r="AA388" s="138"/>
      <c r="AB388" s="138"/>
      <c r="AC388" s="138"/>
      <c r="AD388" s="138"/>
      <c r="AF388" s="134" t="e">
        <f>IF((#REF!+R388+X388)-P388=0,TRUE,FALSE)</f>
        <v>#REF!</v>
      </c>
      <c r="AG388" s="134" t="b">
        <f t="shared" si="56"/>
        <v>1</v>
      </c>
    </row>
    <row r="389" s="73" customFormat="1" ht="50.25" customHeight="1" spans="1:33">
      <c r="A389" s="94">
        <f t="shared" si="57"/>
        <v>386</v>
      </c>
      <c r="B389" s="101" t="s">
        <v>1684</v>
      </c>
      <c r="C389" s="101" t="s">
        <v>1570</v>
      </c>
      <c r="D389" s="101" t="s">
        <v>36</v>
      </c>
      <c r="E389" s="101" t="s">
        <v>213</v>
      </c>
      <c r="F389" s="101" t="s">
        <v>1411</v>
      </c>
      <c r="G389" s="101" t="s">
        <v>1685</v>
      </c>
      <c r="H389" s="101" t="s">
        <v>87</v>
      </c>
      <c r="I389" s="101" t="s">
        <v>1686</v>
      </c>
      <c r="J389" s="101" t="s">
        <v>1617</v>
      </c>
      <c r="K389" s="113" t="s">
        <v>219</v>
      </c>
      <c r="L389" s="113" t="s">
        <v>220</v>
      </c>
      <c r="M389" s="101" t="s">
        <v>892</v>
      </c>
      <c r="N389" s="101"/>
      <c r="O389" s="138"/>
      <c r="P389" s="138"/>
      <c r="Q389" s="150"/>
      <c r="R389" s="138"/>
      <c r="S389" s="126" t="e">
        <f t="shared" si="48"/>
        <v>#DIV/0!</v>
      </c>
      <c r="T389" s="126"/>
      <c r="U389" s="126"/>
      <c r="V389" s="126"/>
      <c r="W389" s="138"/>
      <c r="X389" s="138"/>
      <c r="Y389" s="138"/>
      <c r="Z389" s="138"/>
      <c r="AA389" s="138"/>
      <c r="AB389" s="138"/>
      <c r="AC389" s="138"/>
      <c r="AD389" s="138"/>
      <c r="AF389" s="134" t="e">
        <f>IF((#REF!+R389+X389)-P389=0,TRUE,FALSE)</f>
        <v>#REF!</v>
      </c>
      <c r="AG389" s="134" t="b">
        <f t="shared" si="56"/>
        <v>1</v>
      </c>
    </row>
    <row r="390" s="73" customFormat="1" ht="50.25" customHeight="1" spans="1:33">
      <c r="A390" s="94">
        <f t="shared" si="57"/>
        <v>387</v>
      </c>
      <c r="B390" s="101" t="s">
        <v>1687</v>
      </c>
      <c r="C390" s="101" t="s">
        <v>1570</v>
      </c>
      <c r="D390" s="101" t="s">
        <v>36</v>
      </c>
      <c r="E390" s="101" t="s">
        <v>213</v>
      </c>
      <c r="F390" s="101" t="s">
        <v>223</v>
      </c>
      <c r="G390" s="101" t="s">
        <v>1688</v>
      </c>
      <c r="H390" s="101" t="s">
        <v>144</v>
      </c>
      <c r="I390" s="101" t="s">
        <v>1689</v>
      </c>
      <c r="J390" s="101" t="s">
        <v>1617</v>
      </c>
      <c r="K390" s="113" t="s">
        <v>219</v>
      </c>
      <c r="L390" s="113" t="s">
        <v>220</v>
      </c>
      <c r="M390" s="101" t="s">
        <v>131</v>
      </c>
      <c r="N390" s="101"/>
      <c r="O390" s="138"/>
      <c r="P390" s="138"/>
      <c r="Q390" s="150"/>
      <c r="R390" s="138"/>
      <c r="S390" s="126" t="e">
        <f t="shared" si="48"/>
        <v>#DIV/0!</v>
      </c>
      <c r="T390" s="126"/>
      <c r="U390" s="126"/>
      <c r="V390" s="126"/>
      <c r="W390" s="138"/>
      <c r="X390" s="138"/>
      <c r="Y390" s="138"/>
      <c r="Z390" s="138"/>
      <c r="AA390" s="138"/>
      <c r="AB390" s="138"/>
      <c r="AC390" s="138"/>
      <c r="AD390" s="138"/>
      <c r="AF390" s="134" t="e">
        <f>IF((#REF!+R390+X390)-P390=0,TRUE,FALSE)</f>
        <v>#REF!</v>
      </c>
      <c r="AG390" s="134" t="b">
        <f t="shared" si="56"/>
        <v>1</v>
      </c>
    </row>
    <row r="391" s="73" customFormat="1" ht="50.25" customHeight="1" spans="1:33">
      <c r="A391" s="94">
        <f t="shared" si="57"/>
        <v>388</v>
      </c>
      <c r="B391" s="101" t="s">
        <v>1690</v>
      </c>
      <c r="C391" s="101" t="s">
        <v>1570</v>
      </c>
      <c r="D391" s="101" t="s">
        <v>36</v>
      </c>
      <c r="E391" s="101" t="s">
        <v>213</v>
      </c>
      <c r="F391" s="101" t="s">
        <v>1578</v>
      </c>
      <c r="G391" s="101" t="s">
        <v>1691</v>
      </c>
      <c r="H391" s="101" t="s">
        <v>667</v>
      </c>
      <c r="I391" s="101" t="s">
        <v>1692</v>
      </c>
      <c r="J391" s="101" t="s">
        <v>1693</v>
      </c>
      <c r="K391" s="113" t="s">
        <v>219</v>
      </c>
      <c r="L391" s="113" t="s">
        <v>220</v>
      </c>
      <c r="M391" s="101" t="s">
        <v>1475</v>
      </c>
      <c r="N391" s="101"/>
      <c r="O391" s="138"/>
      <c r="P391" s="138"/>
      <c r="Q391" s="150"/>
      <c r="R391" s="138"/>
      <c r="S391" s="126" t="e">
        <f t="shared" ref="S391:S401" si="58">R391/Q391</f>
        <v>#DIV/0!</v>
      </c>
      <c r="T391" s="126"/>
      <c r="U391" s="126"/>
      <c r="V391" s="126"/>
      <c r="W391" s="138"/>
      <c r="X391" s="138"/>
      <c r="Y391" s="138"/>
      <c r="Z391" s="138"/>
      <c r="AA391" s="138"/>
      <c r="AB391" s="138"/>
      <c r="AC391" s="138"/>
      <c r="AD391" s="138"/>
      <c r="AF391" s="134" t="e">
        <f>IF((#REF!+R391+X391)-P391=0,TRUE,FALSE)</f>
        <v>#REF!</v>
      </c>
      <c r="AG391" s="134" t="b">
        <f t="shared" si="56"/>
        <v>1</v>
      </c>
    </row>
    <row r="392" s="73" customFormat="1" ht="50.25" customHeight="1" spans="1:33">
      <c r="A392" s="94">
        <f t="shared" si="57"/>
        <v>389</v>
      </c>
      <c r="B392" s="101" t="s">
        <v>1694</v>
      </c>
      <c r="C392" s="101" t="s">
        <v>1570</v>
      </c>
      <c r="D392" s="101" t="s">
        <v>36</v>
      </c>
      <c r="E392" s="101" t="s">
        <v>213</v>
      </c>
      <c r="F392" s="101"/>
      <c r="G392" s="101" t="s">
        <v>1695</v>
      </c>
      <c r="H392" s="101" t="s">
        <v>144</v>
      </c>
      <c r="I392" s="101" t="s">
        <v>1696</v>
      </c>
      <c r="J392" s="101" t="s">
        <v>1628</v>
      </c>
      <c r="K392" s="113" t="s">
        <v>219</v>
      </c>
      <c r="L392" s="113" t="s">
        <v>220</v>
      </c>
      <c r="M392" s="101" t="s">
        <v>1697</v>
      </c>
      <c r="N392" s="101"/>
      <c r="O392" s="138"/>
      <c r="P392" s="138"/>
      <c r="Q392" s="150"/>
      <c r="R392" s="138"/>
      <c r="S392" s="126" t="e">
        <f t="shared" si="58"/>
        <v>#DIV/0!</v>
      </c>
      <c r="T392" s="126"/>
      <c r="U392" s="126"/>
      <c r="V392" s="126"/>
      <c r="W392" s="138"/>
      <c r="X392" s="138"/>
      <c r="Y392" s="138"/>
      <c r="Z392" s="138"/>
      <c r="AA392" s="138"/>
      <c r="AB392" s="138"/>
      <c r="AC392" s="138"/>
      <c r="AD392" s="138"/>
      <c r="AF392" s="134" t="e">
        <f>IF((#REF!+R392+X392)-P392=0,TRUE,FALSE)</f>
        <v>#REF!</v>
      </c>
      <c r="AG392" s="134" t="b">
        <f t="shared" si="56"/>
        <v>1</v>
      </c>
    </row>
    <row r="393" s="73" customFormat="1" ht="50.25" customHeight="1" spans="1:33">
      <c r="A393" s="94">
        <f t="shared" si="57"/>
        <v>390</v>
      </c>
      <c r="B393" s="101" t="s">
        <v>1698</v>
      </c>
      <c r="C393" s="101" t="s">
        <v>1570</v>
      </c>
      <c r="D393" s="101" t="s">
        <v>276</v>
      </c>
      <c r="E393" s="101" t="s">
        <v>213</v>
      </c>
      <c r="F393" s="101"/>
      <c r="G393" s="101" t="s">
        <v>1699</v>
      </c>
      <c r="H393" s="101" t="s">
        <v>1700</v>
      </c>
      <c r="I393" s="101" t="s">
        <v>1701</v>
      </c>
      <c r="J393" s="101" t="s">
        <v>1702</v>
      </c>
      <c r="K393" s="113" t="s">
        <v>219</v>
      </c>
      <c r="L393" s="113" t="s">
        <v>220</v>
      </c>
      <c r="M393" s="101" t="s">
        <v>1703</v>
      </c>
      <c r="N393" s="101"/>
      <c r="O393" s="138"/>
      <c r="P393" s="138"/>
      <c r="Q393" s="150"/>
      <c r="R393" s="138"/>
      <c r="S393" s="126" t="e">
        <f t="shared" si="58"/>
        <v>#DIV/0!</v>
      </c>
      <c r="T393" s="126"/>
      <c r="U393" s="126"/>
      <c r="V393" s="126"/>
      <c r="W393" s="138"/>
      <c r="X393" s="138"/>
      <c r="Y393" s="138"/>
      <c r="Z393" s="138"/>
      <c r="AA393" s="138"/>
      <c r="AB393" s="138"/>
      <c r="AC393" s="138"/>
      <c r="AD393" s="138"/>
      <c r="AF393" s="134" t="e">
        <f>IF((#REF!+R393+X393)-P393=0,TRUE,FALSE)</f>
        <v>#REF!</v>
      </c>
      <c r="AG393" s="134" t="b">
        <f t="shared" si="56"/>
        <v>1</v>
      </c>
    </row>
    <row r="394" s="73" customFormat="1" ht="50.25" customHeight="1" spans="1:33">
      <c r="A394" s="94">
        <f t="shared" si="57"/>
        <v>391</v>
      </c>
      <c r="B394" s="101" t="s">
        <v>1704</v>
      </c>
      <c r="C394" s="101" t="s">
        <v>1570</v>
      </c>
      <c r="D394" s="101" t="s">
        <v>276</v>
      </c>
      <c r="E394" s="101" t="s">
        <v>213</v>
      </c>
      <c r="F394" s="101" t="s">
        <v>1705</v>
      </c>
      <c r="G394" s="101" t="s">
        <v>1699</v>
      </c>
      <c r="H394" s="101" t="s">
        <v>1706</v>
      </c>
      <c r="I394" s="101" t="s">
        <v>1707</v>
      </c>
      <c r="J394" s="101" t="s">
        <v>1576</v>
      </c>
      <c r="K394" s="113" t="s">
        <v>219</v>
      </c>
      <c r="L394" s="113" t="s">
        <v>220</v>
      </c>
      <c r="M394" s="101" t="s">
        <v>615</v>
      </c>
      <c r="N394" s="101"/>
      <c r="O394" s="138"/>
      <c r="P394" s="138"/>
      <c r="Q394" s="150"/>
      <c r="R394" s="138"/>
      <c r="S394" s="126" t="e">
        <f t="shared" si="58"/>
        <v>#DIV/0!</v>
      </c>
      <c r="T394" s="126"/>
      <c r="U394" s="126"/>
      <c r="V394" s="126"/>
      <c r="W394" s="138"/>
      <c r="X394" s="138"/>
      <c r="Y394" s="138"/>
      <c r="Z394" s="138"/>
      <c r="AA394" s="138"/>
      <c r="AB394" s="138"/>
      <c r="AC394" s="138"/>
      <c r="AD394" s="138"/>
      <c r="AF394" s="134" t="e">
        <f>IF((#REF!+R394+X394)-P394=0,TRUE,FALSE)</f>
        <v>#REF!</v>
      </c>
      <c r="AG394" s="134" t="b">
        <f t="shared" si="56"/>
        <v>1</v>
      </c>
    </row>
    <row r="395" s="80" customFormat="1" ht="50.25" customHeight="1" spans="1:33">
      <c r="A395" s="95">
        <f t="shared" ref="A395:A404" si="59">ROW()-3</f>
        <v>392</v>
      </c>
      <c r="B395" s="101" t="s">
        <v>1708</v>
      </c>
      <c r="C395" s="101" t="s">
        <v>1570</v>
      </c>
      <c r="D395" s="101" t="s">
        <v>276</v>
      </c>
      <c r="E395" s="101" t="s">
        <v>213</v>
      </c>
      <c r="F395" s="101" t="s">
        <v>223</v>
      </c>
      <c r="G395" s="101" t="s">
        <v>1699</v>
      </c>
      <c r="H395" s="101" t="s">
        <v>391</v>
      </c>
      <c r="I395" s="101" t="s">
        <v>1709</v>
      </c>
      <c r="J395" s="101" t="s">
        <v>1674</v>
      </c>
      <c r="K395" s="138" t="s">
        <v>219</v>
      </c>
      <c r="L395" s="138" t="s">
        <v>220</v>
      </c>
      <c r="M395" s="101" t="s">
        <v>1710</v>
      </c>
      <c r="N395" s="101"/>
      <c r="O395" s="138"/>
      <c r="P395" s="138"/>
      <c r="Q395" s="150"/>
      <c r="R395" s="138"/>
      <c r="S395" s="126" t="e">
        <f t="shared" si="58"/>
        <v>#DIV/0!</v>
      </c>
      <c r="T395" s="146"/>
      <c r="U395" s="146"/>
      <c r="V395" s="146"/>
      <c r="W395" s="138"/>
      <c r="X395" s="138"/>
      <c r="Y395" s="138"/>
      <c r="Z395" s="138"/>
      <c r="AA395" s="138"/>
      <c r="AB395" s="138"/>
      <c r="AC395" s="138"/>
      <c r="AD395" s="95"/>
      <c r="AF395" s="217" t="e">
        <f>IF((#REF!+R395+X395)-P395=0,TRUE,FALSE)</f>
        <v>#REF!</v>
      </c>
      <c r="AG395" s="217" t="b">
        <f t="shared" si="56"/>
        <v>1</v>
      </c>
    </row>
    <row r="396" s="73" customFormat="1" ht="50.25" customHeight="1" spans="1:33">
      <c r="A396" s="95">
        <f t="shared" si="59"/>
        <v>393</v>
      </c>
      <c r="B396" s="101" t="s">
        <v>1711</v>
      </c>
      <c r="C396" s="101" t="s">
        <v>1570</v>
      </c>
      <c r="D396" s="101" t="s">
        <v>276</v>
      </c>
      <c r="E396" s="101" t="s">
        <v>213</v>
      </c>
      <c r="F396" s="101" t="s">
        <v>1705</v>
      </c>
      <c r="G396" s="101" t="s">
        <v>1699</v>
      </c>
      <c r="H396" s="101" t="s">
        <v>1712</v>
      </c>
      <c r="I396" s="101" t="s">
        <v>1713</v>
      </c>
      <c r="J396" s="101" t="s">
        <v>1617</v>
      </c>
      <c r="K396" s="138" t="s">
        <v>219</v>
      </c>
      <c r="L396" s="138" t="s">
        <v>220</v>
      </c>
      <c r="M396" s="101" t="s">
        <v>159</v>
      </c>
      <c r="N396" s="101"/>
      <c r="O396" s="138"/>
      <c r="P396" s="138"/>
      <c r="Q396" s="150"/>
      <c r="R396" s="138"/>
      <c r="S396" s="126" t="e">
        <f t="shared" si="58"/>
        <v>#DIV/0!</v>
      </c>
      <c r="T396" s="126"/>
      <c r="U396" s="126"/>
      <c r="V396" s="126"/>
      <c r="W396" s="138"/>
      <c r="X396" s="138"/>
      <c r="Y396" s="138"/>
      <c r="Z396" s="138"/>
      <c r="AA396" s="138"/>
      <c r="AB396" s="138"/>
      <c r="AC396" s="138"/>
      <c r="AD396" s="138"/>
      <c r="AF396" s="134" t="e">
        <f>IF((#REF!+R396+X396)-P396=0,TRUE,FALSE)</f>
        <v>#REF!</v>
      </c>
      <c r="AG396" s="134" t="b">
        <f t="shared" si="56"/>
        <v>1</v>
      </c>
    </row>
    <row r="397" s="73" customFormat="1" ht="50.25" customHeight="1" spans="1:33">
      <c r="A397" s="94">
        <f t="shared" si="59"/>
        <v>394</v>
      </c>
      <c r="B397" s="101" t="s">
        <v>1714</v>
      </c>
      <c r="C397" s="101" t="s">
        <v>1570</v>
      </c>
      <c r="D397" s="101" t="s">
        <v>36</v>
      </c>
      <c r="E397" s="101" t="s">
        <v>213</v>
      </c>
      <c r="F397" s="141" t="s">
        <v>258</v>
      </c>
      <c r="G397" s="101" t="s">
        <v>1715</v>
      </c>
      <c r="H397" s="101" t="s">
        <v>1716</v>
      </c>
      <c r="I397" s="101" t="s">
        <v>1717</v>
      </c>
      <c r="J397" s="101" t="s">
        <v>1609</v>
      </c>
      <c r="K397" s="113" t="s">
        <v>219</v>
      </c>
      <c r="L397" s="113" t="s">
        <v>220</v>
      </c>
      <c r="M397" s="101" t="s">
        <v>316</v>
      </c>
      <c r="N397" s="101"/>
      <c r="O397" s="138"/>
      <c r="P397" s="138"/>
      <c r="Q397" s="150"/>
      <c r="R397" s="138"/>
      <c r="S397" s="126" t="e">
        <f t="shared" si="58"/>
        <v>#DIV/0!</v>
      </c>
      <c r="T397" s="126"/>
      <c r="U397" s="126"/>
      <c r="V397" s="126"/>
      <c r="W397" s="138"/>
      <c r="X397" s="138"/>
      <c r="Y397" s="138"/>
      <c r="Z397" s="138"/>
      <c r="AA397" s="138"/>
      <c r="AB397" s="138"/>
      <c r="AC397" s="138"/>
      <c r="AD397" s="138"/>
      <c r="AF397" s="134" t="e">
        <f>IF((#REF!+R397+X397)-P397=0,TRUE,FALSE)</f>
        <v>#REF!</v>
      </c>
      <c r="AG397" s="134" t="b">
        <f t="shared" si="56"/>
        <v>1</v>
      </c>
    </row>
    <row r="398" s="73" customFormat="1" ht="50.25" customHeight="1" spans="1:33">
      <c r="A398" s="94">
        <f t="shared" si="59"/>
        <v>395</v>
      </c>
      <c r="B398" s="101" t="s">
        <v>1718</v>
      </c>
      <c r="C398" s="101" t="s">
        <v>1570</v>
      </c>
      <c r="D398" s="101" t="s">
        <v>36</v>
      </c>
      <c r="E398" s="101" t="s">
        <v>213</v>
      </c>
      <c r="F398" s="101" t="s">
        <v>1719</v>
      </c>
      <c r="G398" s="101" t="s">
        <v>1720</v>
      </c>
      <c r="H398" s="101" t="s">
        <v>1721</v>
      </c>
      <c r="I398" s="101" t="s">
        <v>1722</v>
      </c>
      <c r="J398" s="101" t="s">
        <v>1674</v>
      </c>
      <c r="K398" s="113" t="s">
        <v>219</v>
      </c>
      <c r="L398" s="113" t="s">
        <v>220</v>
      </c>
      <c r="M398" s="101" t="s">
        <v>1723</v>
      </c>
      <c r="N398" s="101"/>
      <c r="O398" s="138"/>
      <c r="P398" s="138"/>
      <c r="Q398" s="150"/>
      <c r="R398" s="138"/>
      <c r="S398" s="126" t="e">
        <f t="shared" si="58"/>
        <v>#DIV/0!</v>
      </c>
      <c r="T398" s="126"/>
      <c r="U398" s="126"/>
      <c r="V398" s="126"/>
      <c r="W398" s="138"/>
      <c r="X398" s="138"/>
      <c r="Y398" s="138"/>
      <c r="Z398" s="138"/>
      <c r="AA398" s="138"/>
      <c r="AB398" s="138"/>
      <c r="AC398" s="138"/>
      <c r="AD398" s="138"/>
      <c r="AF398" s="134" t="e">
        <f>IF((#REF!+R398+X398)-P398=0,TRUE,FALSE)</f>
        <v>#REF!</v>
      </c>
      <c r="AG398" s="134" t="b">
        <f t="shared" si="56"/>
        <v>1</v>
      </c>
    </row>
    <row r="399" s="73" customFormat="1" ht="50.25" customHeight="1" spans="1:33">
      <c r="A399" s="94">
        <f t="shared" si="59"/>
        <v>396</v>
      </c>
      <c r="B399" s="101" t="s">
        <v>1724</v>
      </c>
      <c r="C399" s="101" t="s">
        <v>1570</v>
      </c>
      <c r="D399" s="101" t="s">
        <v>36</v>
      </c>
      <c r="E399" s="101" t="s">
        <v>213</v>
      </c>
      <c r="F399" s="101"/>
      <c r="G399" s="101" t="s">
        <v>1725</v>
      </c>
      <c r="H399" s="101" t="s">
        <v>1289</v>
      </c>
      <c r="I399" s="101" t="s">
        <v>1726</v>
      </c>
      <c r="J399" s="101" t="s">
        <v>1651</v>
      </c>
      <c r="K399" s="113" t="s">
        <v>219</v>
      </c>
      <c r="L399" s="113" t="s">
        <v>220</v>
      </c>
      <c r="M399" s="101" t="s">
        <v>121</v>
      </c>
      <c r="N399" s="101"/>
      <c r="O399" s="138"/>
      <c r="P399" s="138"/>
      <c r="Q399" s="150"/>
      <c r="R399" s="138"/>
      <c r="S399" s="126" t="e">
        <f t="shared" si="58"/>
        <v>#DIV/0!</v>
      </c>
      <c r="T399" s="126"/>
      <c r="U399" s="126"/>
      <c r="V399" s="126"/>
      <c r="W399" s="138"/>
      <c r="X399" s="138"/>
      <c r="Y399" s="138"/>
      <c r="Z399" s="138"/>
      <c r="AA399" s="138"/>
      <c r="AB399" s="138"/>
      <c r="AC399" s="138"/>
      <c r="AD399" s="138"/>
      <c r="AF399" s="134" t="e">
        <f>IF((#REF!+R399+X399)-P399=0,TRUE,FALSE)</f>
        <v>#REF!</v>
      </c>
      <c r="AG399" s="134" t="b">
        <f t="shared" si="56"/>
        <v>1</v>
      </c>
    </row>
    <row r="400" s="73" customFormat="1" ht="50.25" customHeight="1" spans="1:33">
      <c r="A400" s="94">
        <f t="shared" si="59"/>
        <v>397</v>
      </c>
      <c r="B400" s="101" t="s">
        <v>1727</v>
      </c>
      <c r="C400" s="101" t="s">
        <v>1570</v>
      </c>
      <c r="D400" s="101" t="s">
        <v>36</v>
      </c>
      <c r="E400" s="101" t="s">
        <v>213</v>
      </c>
      <c r="F400" s="101"/>
      <c r="G400" s="101" t="s">
        <v>1728</v>
      </c>
      <c r="H400" s="101" t="s">
        <v>1729</v>
      </c>
      <c r="I400" s="101" t="s">
        <v>1730</v>
      </c>
      <c r="J400" s="101" t="s">
        <v>1628</v>
      </c>
      <c r="K400" s="113" t="s">
        <v>219</v>
      </c>
      <c r="L400" s="113" t="s">
        <v>220</v>
      </c>
      <c r="M400" s="101" t="s">
        <v>121</v>
      </c>
      <c r="N400" s="101"/>
      <c r="O400" s="138"/>
      <c r="P400" s="138"/>
      <c r="Q400" s="150"/>
      <c r="R400" s="138"/>
      <c r="S400" s="126" t="e">
        <f t="shared" si="58"/>
        <v>#DIV/0!</v>
      </c>
      <c r="T400" s="126"/>
      <c r="U400" s="126"/>
      <c r="V400" s="126"/>
      <c r="W400" s="138"/>
      <c r="X400" s="138"/>
      <c r="Y400" s="138"/>
      <c r="Z400" s="138"/>
      <c r="AA400" s="138"/>
      <c r="AB400" s="138"/>
      <c r="AC400" s="138"/>
      <c r="AD400" s="138"/>
      <c r="AF400" s="134" t="e">
        <f>IF((#REF!+R400+X400)-P400=0,TRUE,FALSE)</f>
        <v>#REF!</v>
      </c>
      <c r="AG400" s="134" t="b">
        <f t="shared" si="56"/>
        <v>1</v>
      </c>
    </row>
    <row r="401" s="73" customFormat="1" ht="36.75" customHeight="1" spans="1:33">
      <c r="A401" s="94">
        <f t="shared" si="59"/>
        <v>398</v>
      </c>
      <c r="B401" s="101" t="s">
        <v>1731</v>
      </c>
      <c r="C401" s="101" t="s">
        <v>1570</v>
      </c>
      <c r="D401" s="101" t="s">
        <v>36</v>
      </c>
      <c r="E401" s="101" t="s">
        <v>213</v>
      </c>
      <c r="F401" s="101" t="s">
        <v>1732</v>
      </c>
      <c r="G401" s="101" t="s">
        <v>1733</v>
      </c>
      <c r="H401" s="101" t="s">
        <v>1734</v>
      </c>
      <c r="I401" s="101" t="s">
        <v>1735</v>
      </c>
      <c r="J401" s="101" t="s">
        <v>1581</v>
      </c>
      <c r="K401" s="113" t="s">
        <v>219</v>
      </c>
      <c r="L401" s="113" t="s">
        <v>220</v>
      </c>
      <c r="M401" s="101" t="s">
        <v>1736</v>
      </c>
      <c r="N401" s="101"/>
      <c r="O401" s="150"/>
      <c r="P401" s="138"/>
      <c r="Q401" s="150"/>
      <c r="R401" s="138"/>
      <c r="S401" s="126" t="e">
        <f t="shared" si="58"/>
        <v>#DIV/0!</v>
      </c>
      <c r="T401" s="126"/>
      <c r="U401" s="126"/>
      <c r="V401" s="126"/>
      <c r="W401" s="138"/>
      <c r="X401" s="138"/>
      <c r="Y401" s="138"/>
      <c r="Z401" s="138"/>
      <c r="AA401" s="138"/>
      <c r="AB401" s="138"/>
      <c r="AC401" s="138"/>
      <c r="AD401" s="138"/>
      <c r="AF401" s="134" t="e">
        <f>IF((#REF!+R401+X401)-P401=0,TRUE,FALSE)</f>
        <v>#REF!</v>
      </c>
      <c r="AG401" s="134" t="b">
        <f t="shared" si="56"/>
        <v>1</v>
      </c>
    </row>
    <row r="402" s="73" customFormat="1" ht="42.65" customHeight="1" spans="1:33">
      <c r="A402" s="94">
        <f t="shared" si="59"/>
        <v>399</v>
      </c>
      <c r="B402" s="101" t="s">
        <v>1737</v>
      </c>
      <c r="C402" s="101" t="s">
        <v>1570</v>
      </c>
      <c r="D402" s="101" t="s">
        <v>36</v>
      </c>
      <c r="E402" s="101" t="s">
        <v>213</v>
      </c>
      <c r="F402" s="101" t="s">
        <v>1732</v>
      </c>
      <c r="G402" s="101" t="s">
        <v>1733</v>
      </c>
      <c r="H402" s="101" t="s">
        <v>1734</v>
      </c>
      <c r="I402" s="101" t="s">
        <v>1735</v>
      </c>
      <c r="J402" s="101" t="s">
        <v>1581</v>
      </c>
      <c r="K402" s="113" t="s">
        <v>219</v>
      </c>
      <c r="L402" s="113" t="s">
        <v>220</v>
      </c>
      <c r="M402" s="101" t="s">
        <v>1736</v>
      </c>
      <c r="N402" s="101"/>
      <c r="O402" s="150"/>
      <c r="P402" s="138"/>
      <c r="Q402" s="150"/>
      <c r="R402" s="138"/>
      <c r="S402" s="126"/>
      <c r="T402" s="126"/>
      <c r="U402" s="126"/>
      <c r="V402" s="126"/>
      <c r="W402" s="138"/>
      <c r="X402" s="138"/>
      <c r="Y402" s="138"/>
      <c r="Z402" s="138"/>
      <c r="AA402" s="138"/>
      <c r="AB402" s="138"/>
      <c r="AC402" s="138"/>
      <c r="AD402" s="138"/>
      <c r="AF402" s="134" t="e">
        <f>IF((#REF!+R402+X402)-P402=0,TRUE,FALSE)</f>
        <v>#REF!</v>
      </c>
      <c r="AG402" s="134" t="b">
        <f t="shared" si="56"/>
        <v>1</v>
      </c>
    </row>
    <row r="403" s="73" customFormat="1" ht="44.9" customHeight="1" spans="1:33">
      <c r="A403" s="94">
        <f t="shared" si="59"/>
        <v>400</v>
      </c>
      <c r="B403" s="101" t="s">
        <v>1738</v>
      </c>
      <c r="C403" s="101" t="s">
        <v>1570</v>
      </c>
      <c r="D403" s="101" t="s">
        <v>36</v>
      </c>
      <c r="E403" s="101" t="s">
        <v>213</v>
      </c>
      <c r="F403" s="101" t="s">
        <v>1732</v>
      </c>
      <c r="G403" s="101" t="s">
        <v>1733</v>
      </c>
      <c r="H403" s="101" t="s">
        <v>1734</v>
      </c>
      <c r="I403" s="101" t="s">
        <v>1735</v>
      </c>
      <c r="J403" s="101" t="s">
        <v>1586</v>
      </c>
      <c r="K403" s="113" t="s">
        <v>219</v>
      </c>
      <c r="L403" s="113" t="s">
        <v>220</v>
      </c>
      <c r="M403" s="101" t="s">
        <v>1736</v>
      </c>
      <c r="N403" s="101"/>
      <c r="O403" s="150"/>
      <c r="P403" s="138"/>
      <c r="Q403" s="150"/>
      <c r="R403" s="138"/>
      <c r="S403" s="126"/>
      <c r="T403" s="126"/>
      <c r="U403" s="126"/>
      <c r="V403" s="126"/>
      <c r="W403" s="138"/>
      <c r="X403" s="138"/>
      <c r="Y403" s="138"/>
      <c r="Z403" s="138"/>
      <c r="AA403" s="138"/>
      <c r="AB403" s="138"/>
      <c r="AC403" s="138"/>
      <c r="AD403" s="138"/>
      <c r="AF403" s="134" t="e">
        <f>IF((#REF!+R403+X403)-P403=0,TRUE,FALSE)</f>
        <v>#REF!</v>
      </c>
      <c r="AG403" s="134" t="b">
        <f t="shared" si="56"/>
        <v>1</v>
      </c>
    </row>
    <row r="404" s="73" customFormat="1" ht="44.9" customHeight="1" spans="1:33">
      <c r="A404" s="94">
        <f t="shared" si="59"/>
        <v>401</v>
      </c>
      <c r="B404" s="101" t="s">
        <v>1739</v>
      </c>
      <c r="C404" s="101" t="s">
        <v>1570</v>
      </c>
      <c r="D404" s="101" t="s">
        <v>36</v>
      </c>
      <c r="E404" s="101" t="s">
        <v>213</v>
      </c>
      <c r="F404" s="101" t="s">
        <v>1732</v>
      </c>
      <c r="G404" s="101" t="s">
        <v>1733</v>
      </c>
      <c r="H404" s="101" t="s">
        <v>1734</v>
      </c>
      <c r="I404" s="101" t="s">
        <v>1735</v>
      </c>
      <c r="J404" s="101" t="s">
        <v>1581</v>
      </c>
      <c r="K404" s="113" t="s">
        <v>219</v>
      </c>
      <c r="L404" s="113" t="s">
        <v>220</v>
      </c>
      <c r="M404" s="101" t="s">
        <v>1736</v>
      </c>
      <c r="N404" s="101"/>
      <c r="O404" s="150"/>
      <c r="P404" s="138"/>
      <c r="Q404" s="150"/>
      <c r="R404" s="138"/>
      <c r="S404" s="126"/>
      <c r="T404" s="126"/>
      <c r="U404" s="126"/>
      <c r="V404" s="126"/>
      <c r="W404" s="138"/>
      <c r="X404" s="138"/>
      <c r="Y404" s="138"/>
      <c r="Z404" s="138"/>
      <c r="AA404" s="138"/>
      <c r="AB404" s="138"/>
      <c r="AC404" s="138"/>
      <c r="AD404" s="138"/>
      <c r="AF404" s="134" t="e">
        <f>IF((#REF!+R404+X404)-P404=0,TRUE,FALSE)</f>
        <v>#REF!</v>
      </c>
      <c r="AG404" s="134" t="b">
        <f t="shared" si="56"/>
        <v>1</v>
      </c>
    </row>
    <row r="405" s="73" customFormat="1" ht="39.75" customHeight="1" spans="1:33">
      <c r="A405" s="94">
        <f t="shared" ref="A405:A415" si="60">ROW()-3</f>
        <v>402</v>
      </c>
      <c r="B405" s="143" t="s">
        <v>1740</v>
      </c>
      <c r="C405" s="137" t="s">
        <v>1570</v>
      </c>
      <c r="D405" s="137" t="s">
        <v>36</v>
      </c>
      <c r="E405" s="137" t="s">
        <v>213</v>
      </c>
      <c r="F405" s="137" t="s">
        <v>207</v>
      </c>
      <c r="G405" s="137" t="s">
        <v>1741</v>
      </c>
      <c r="H405" s="137" t="s">
        <v>1742</v>
      </c>
      <c r="I405" s="137" t="s">
        <v>1743</v>
      </c>
      <c r="J405" s="100" t="s">
        <v>1670</v>
      </c>
      <c r="K405" s="113" t="s">
        <v>219</v>
      </c>
      <c r="L405" s="113" t="s">
        <v>220</v>
      </c>
      <c r="M405" s="137" t="s">
        <v>936</v>
      </c>
      <c r="N405" s="149"/>
      <c r="O405" s="137"/>
      <c r="P405" s="137"/>
      <c r="Q405" s="150"/>
      <c r="R405" s="138"/>
      <c r="S405" s="126" t="e">
        <f t="shared" ref="S405:S436" si="61">R405/Q405</f>
        <v>#DIV/0!</v>
      </c>
      <c r="T405" s="146"/>
      <c r="U405" s="146"/>
      <c r="V405" s="146"/>
      <c r="W405" s="138"/>
      <c r="X405" s="138"/>
      <c r="Y405" s="138"/>
      <c r="Z405" s="138"/>
      <c r="AA405" s="138"/>
      <c r="AB405" s="138"/>
      <c r="AC405" s="138"/>
      <c r="AD405" s="137"/>
      <c r="AF405" s="134" t="e">
        <f>IF((#REF!+R405+X405)-P405=0,TRUE,FALSE)</f>
        <v>#REF!</v>
      </c>
      <c r="AG405" s="134" t="b">
        <f t="shared" si="56"/>
        <v>1</v>
      </c>
    </row>
    <row r="406" s="73" customFormat="1" ht="39.75" customHeight="1" spans="1:33">
      <c r="A406" s="94">
        <f t="shared" si="60"/>
        <v>403</v>
      </c>
      <c r="B406" s="137" t="s">
        <v>1744</v>
      </c>
      <c r="C406" s="137" t="s">
        <v>1570</v>
      </c>
      <c r="D406" s="137" t="s">
        <v>36</v>
      </c>
      <c r="E406" s="137" t="s">
        <v>213</v>
      </c>
      <c r="F406" s="137" t="s">
        <v>761</v>
      </c>
      <c r="G406" s="137" t="s">
        <v>1745</v>
      </c>
      <c r="H406" s="137" t="s">
        <v>1746</v>
      </c>
      <c r="I406" s="156" t="s">
        <v>1747</v>
      </c>
      <c r="J406" s="101" t="s">
        <v>1674</v>
      </c>
      <c r="K406" s="113" t="s">
        <v>219</v>
      </c>
      <c r="L406" s="113" t="s">
        <v>220</v>
      </c>
      <c r="M406" s="137" t="s">
        <v>1748</v>
      </c>
      <c r="N406" s="137"/>
      <c r="O406" s="137"/>
      <c r="P406" s="137"/>
      <c r="Q406" s="150"/>
      <c r="R406" s="138"/>
      <c r="S406" s="126" t="e">
        <f t="shared" si="61"/>
        <v>#DIV/0!</v>
      </c>
      <c r="T406" s="126"/>
      <c r="U406" s="126"/>
      <c r="V406" s="126"/>
      <c r="W406" s="138"/>
      <c r="X406" s="138"/>
      <c r="Y406" s="138"/>
      <c r="Z406" s="138"/>
      <c r="AA406" s="138"/>
      <c r="AB406" s="138"/>
      <c r="AC406" s="138"/>
      <c r="AD406" s="137"/>
      <c r="AF406" s="134" t="e">
        <f>IF((#REF!+R406+X406)-P406=0,TRUE,FALSE)</f>
        <v>#REF!</v>
      </c>
      <c r="AG406" s="134" t="b">
        <f t="shared" si="56"/>
        <v>1</v>
      </c>
    </row>
    <row r="407" s="73" customFormat="1" ht="39.75" customHeight="1" spans="1:33">
      <c r="A407" s="94">
        <f t="shared" si="60"/>
        <v>404</v>
      </c>
      <c r="B407" s="153" t="s">
        <v>1749</v>
      </c>
      <c r="C407" s="137" t="s">
        <v>1570</v>
      </c>
      <c r="D407" s="137" t="s">
        <v>36</v>
      </c>
      <c r="E407" s="137" t="s">
        <v>213</v>
      </c>
      <c r="F407" s="100" t="s">
        <v>329</v>
      </c>
      <c r="G407" s="137" t="s">
        <v>1750</v>
      </c>
      <c r="H407" s="137" t="s">
        <v>299</v>
      </c>
      <c r="I407" s="156" t="s">
        <v>1751</v>
      </c>
      <c r="J407" s="156" t="s">
        <v>1752</v>
      </c>
      <c r="K407" s="113" t="s">
        <v>219</v>
      </c>
      <c r="L407" s="113" t="s">
        <v>220</v>
      </c>
      <c r="M407" s="137" t="s">
        <v>1271</v>
      </c>
      <c r="N407" s="137"/>
      <c r="O407" s="137"/>
      <c r="P407" s="137"/>
      <c r="Q407" s="150"/>
      <c r="R407" s="138"/>
      <c r="S407" s="126" t="e">
        <f t="shared" si="61"/>
        <v>#DIV/0!</v>
      </c>
      <c r="T407" s="126"/>
      <c r="U407" s="126"/>
      <c r="V407" s="126"/>
      <c r="W407" s="138"/>
      <c r="X407" s="138"/>
      <c r="Y407" s="138"/>
      <c r="Z407" s="138"/>
      <c r="AA407" s="138"/>
      <c r="AB407" s="138"/>
      <c r="AC407" s="138"/>
      <c r="AD407" s="137"/>
      <c r="AF407" s="134" t="e">
        <f>IF((#REF!+R407+X407)-P407=0,TRUE,FALSE)</f>
        <v>#REF!</v>
      </c>
      <c r="AG407" s="134" t="b">
        <f t="shared" si="56"/>
        <v>1</v>
      </c>
    </row>
    <row r="408" s="73" customFormat="1" ht="39.75" customHeight="1" spans="1:33">
      <c r="A408" s="94">
        <f t="shared" si="60"/>
        <v>405</v>
      </c>
      <c r="B408" s="143" t="s">
        <v>1753</v>
      </c>
      <c r="C408" s="137" t="s">
        <v>1570</v>
      </c>
      <c r="D408" s="137" t="s">
        <v>36</v>
      </c>
      <c r="E408" s="137" t="s">
        <v>213</v>
      </c>
      <c r="F408" s="137" t="s">
        <v>1565</v>
      </c>
      <c r="G408" s="137" t="s">
        <v>1754</v>
      </c>
      <c r="H408" s="137" t="s">
        <v>767</v>
      </c>
      <c r="I408" s="156" t="s">
        <v>1755</v>
      </c>
      <c r="J408" s="156" t="s">
        <v>1670</v>
      </c>
      <c r="K408" s="113" t="s">
        <v>219</v>
      </c>
      <c r="L408" s="113" t="s">
        <v>220</v>
      </c>
      <c r="M408" s="137" t="s">
        <v>1756</v>
      </c>
      <c r="N408" s="137"/>
      <c r="O408" s="137"/>
      <c r="P408" s="137"/>
      <c r="Q408" s="150"/>
      <c r="R408" s="138"/>
      <c r="S408" s="126" t="e">
        <f t="shared" si="61"/>
        <v>#DIV/0!</v>
      </c>
      <c r="T408" s="126"/>
      <c r="U408" s="126"/>
      <c r="V408" s="126"/>
      <c r="W408" s="138"/>
      <c r="X408" s="138"/>
      <c r="Y408" s="138"/>
      <c r="Z408" s="138"/>
      <c r="AA408" s="138"/>
      <c r="AB408" s="138"/>
      <c r="AC408" s="138"/>
      <c r="AD408" s="137"/>
      <c r="AF408" s="134" t="e">
        <f>IF((#REF!+R408+X408)-P408=0,TRUE,FALSE)</f>
        <v>#REF!</v>
      </c>
      <c r="AG408" s="134" t="b">
        <f t="shared" si="56"/>
        <v>1</v>
      </c>
    </row>
    <row r="409" s="73" customFormat="1" ht="45.9" customHeight="1" spans="1:33">
      <c r="A409" s="94">
        <f t="shared" si="60"/>
        <v>406</v>
      </c>
      <c r="B409" s="143" t="s">
        <v>1757</v>
      </c>
      <c r="C409" s="137" t="s">
        <v>1570</v>
      </c>
      <c r="D409" s="137" t="s">
        <v>36</v>
      </c>
      <c r="E409" s="137" t="s">
        <v>213</v>
      </c>
      <c r="F409" s="137" t="s">
        <v>207</v>
      </c>
      <c r="G409" s="143" t="s">
        <v>1758</v>
      </c>
      <c r="H409" s="143" t="s">
        <v>1759</v>
      </c>
      <c r="I409" s="143" t="s">
        <v>1760</v>
      </c>
      <c r="J409" s="143" t="s">
        <v>1600</v>
      </c>
      <c r="K409" s="113" t="s">
        <v>219</v>
      </c>
      <c r="L409" s="113" t="s">
        <v>220</v>
      </c>
      <c r="M409" s="143" t="s">
        <v>1761</v>
      </c>
      <c r="N409" s="143"/>
      <c r="O409" s="143"/>
      <c r="P409" s="143"/>
      <c r="Q409" s="111"/>
      <c r="R409" s="143"/>
      <c r="S409" s="126" t="e">
        <f t="shared" si="61"/>
        <v>#DIV/0!</v>
      </c>
      <c r="T409" s="126"/>
      <c r="U409" s="126"/>
      <c r="V409" s="126"/>
      <c r="W409" s="143"/>
      <c r="X409" s="143"/>
      <c r="Y409" s="143"/>
      <c r="Z409" s="143"/>
      <c r="AA409" s="143"/>
      <c r="AB409" s="143"/>
      <c r="AC409" s="143"/>
      <c r="AD409" s="143"/>
      <c r="AF409" s="134" t="e">
        <f>IF((#REF!+R409+X409)-P409=0,TRUE,FALSE)</f>
        <v>#REF!</v>
      </c>
      <c r="AG409" s="134" t="b">
        <f t="shared" si="56"/>
        <v>1</v>
      </c>
    </row>
    <row r="410" s="73" customFormat="1" ht="37.95" customHeight="1" spans="1:33">
      <c r="A410" s="94">
        <f t="shared" si="60"/>
        <v>407</v>
      </c>
      <c r="B410" s="143" t="s">
        <v>1762</v>
      </c>
      <c r="C410" s="137" t="s">
        <v>1570</v>
      </c>
      <c r="D410" s="137" t="s">
        <v>36</v>
      </c>
      <c r="E410" s="143" t="s">
        <v>213</v>
      </c>
      <c r="F410" s="143" t="s">
        <v>258</v>
      </c>
      <c r="G410" s="143" t="s">
        <v>777</v>
      </c>
      <c r="H410" s="143" t="s">
        <v>727</v>
      </c>
      <c r="I410" s="143" t="s">
        <v>1763</v>
      </c>
      <c r="J410" s="101" t="s">
        <v>1674</v>
      </c>
      <c r="K410" s="113" t="s">
        <v>219</v>
      </c>
      <c r="L410" s="113" t="s">
        <v>220</v>
      </c>
      <c r="M410" s="143" t="s">
        <v>780</v>
      </c>
      <c r="N410" s="143"/>
      <c r="O410" s="143"/>
      <c r="P410" s="143"/>
      <c r="Q410" s="111"/>
      <c r="R410" s="143"/>
      <c r="S410" s="126" t="e">
        <f t="shared" si="61"/>
        <v>#DIV/0!</v>
      </c>
      <c r="T410" s="126"/>
      <c r="U410" s="126"/>
      <c r="V410" s="126"/>
      <c r="W410" s="143"/>
      <c r="X410" s="143"/>
      <c r="Y410" s="143"/>
      <c r="Z410" s="143"/>
      <c r="AA410" s="143"/>
      <c r="AB410" s="143"/>
      <c r="AC410" s="143"/>
      <c r="AD410" s="143"/>
      <c r="AF410" s="134" t="e">
        <f>IF((#REF!+R410+X410)-P410=0,TRUE,FALSE)</f>
        <v>#REF!</v>
      </c>
      <c r="AG410" s="134" t="b">
        <f t="shared" si="56"/>
        <v>1</v>
      </c>
    </row>
    <row r="411" s="73" customFormat="1" ht="37.95" customHeight="1" spans="1:33">
      <c r="A411" s="94">
        <f t="shared" si="60"/>
        <v>408</v>
      </c>
      <c r="B411" s="143" t="s">
        <v>1764</v>
      </c>
      <c r="C411" s="137" t="s">
        <v>1570</v>
      </c>
      <c r="D411" s="137" t="s">
        <v>36</v>
      </c>
      <c r="E411" s="143" t="s">
        <v>213</v>
      </c>
      <c r="F411" s="143" t="s">
        <v>207</v>
      </c>
      <c r="G411" s="143" t="s">
        <v>1765</v>
      </c>
      <c r="H411" s="143" t="s">
        <v>1766</v>
      </c>
      <c r="I411" s="143" t="s">
        <v>1767</v>
      </c>
      <c r="J411" s="143" t="s">
        <v>1576</v>
      </c>
      <c r="K411" s="113" t="s">
        <v>219</v>
      </c>
      <c r="L411" s="113" t="s">
        <v>220</v>
      </c>
      <c r="M411" s="143" t="s">
        <v>316</v>
      </c>
      <c r="N411" s="143"/>
      <c r="O411" s="143"/>
      <c r="P411" s="143"/>
      <c r="Q411" s="111"/>
      <c r="R411" s="143"/>
      <c r="S411" s="126" t="e">
        <f t="shared" si="61"/>
        <v>#DIV/0!</v>
      </c>
      <c r="T411" s="126"/>
      <c r="U411" s="126"/>
      <c r="V411" s="126"/>
      <c r="W411" s="143"/>
      <c r="X411" s="143"/>
      <c r="Y411" s="143"/>
      <c r="Z411" s="143"/>
      <c r="AA411" s="143"/>
      <c r="AB411" s="143"/>
      <c r="AC411" s="143"/>
      <c r="AD411" s="143"/>
      <c r="AF411" s="134" t="e">
        <f>IF((#REF!+R411+X411)-P411=0,TRUE,FALSE)</f>
        <v>#REF!</v>
      </c>
      <c r="AG411" s="134" t="b">
        <f t="shared" si="56"/>
        <v>1</v>
      </c>
    </row>
    <row r="412" s="73" customFormat="1" ht="37.95" customHeight="1" spans="1:33">
      <c r="A412" s="94">
        <f t="shared" si="60"/>
        <v>409</v>
      </c>
      <c r="B412" s="143" t="s">
        <v>1768</v>
      </c>
      <c r="C412" s="137" t="s">
        <v>1570</v>
      </c>
      <c r="D412" s="143" t="s">
        <v>36</v>
      </c>
      <c r="E412" s="143" t="s">
        <v>213</v>
      </c>
      <c r="F412" s="143" t="s">
        <v>761</v>
      </c>
      <c r="G412" s="143" t="s">
        <v>1769</v>
      </c>
      <c r="H412" s="143" t="s">
        <v>1157</v>
      </c>
      <c r="I412" s="143" t="s">
        <v>1770</v>
      </c>
      <c r="J412" s="143" t="s">
        <v>1573</v>
      </c>
      <c r="K412" s="113" t="s">
        <v>219</v>
      </c>
      <c r="L412" s="113" t="s">
        <v>220</v>
      </c>
      <c r="M412" s="143" t="s">
        <v>1771</v>
      </c>
      <c r="N412" s="143"/>
      <c r="O412" s="143"/>
      <c r="P412" s="143"/>
      <c r="Q412" s="111"/>
      <c r="R412" s="143"/>
      <c r="S412" s="126" t="e">
        <f t="shared" si="61"/>
        <v>#DIV/0!</v>
      </c>
      <c r="T412" s="126"/>
      <c r="U412" s="126"/>
      <c r="V412" s="126"/>
      <c r="W412" s="143"/>
      <c r="X412" s="143"/>
      <c r="Y412" s="143"/>
      <c r="Z412" s="143"/>
      <c r="AA412" s="143"/>
      <c r="AB412" s="143"/>
      <c r="AC412" s="143"/>
      <c r="AD412" s="143"/>
      <c r="AF412" s="134" t="e">
        <f>IF((#REF!+R412+X412)-P412=0,TRUE,FALSE)</f>
        <v>#REF!</v>
      </c>
      <c r="AG412" s="134" t="b">
        <f t="shared" si="56"/>
        <v>1</v>
      </c>
    </row>
    <row r="413" s="73" customFormat="1" ht="28.5" spans="1:33">
      <c r="A413" s="94">
        <f t="shared" si="60"/>
        <v>410</v>
      </c>
      <c r="B413" s="101" t="s">
        <v>1772</v>
      </c>
      <c r="C413" s="101" t="s">
        <v>1773</v>
      </c>
      <c r="D413" s="101" t="s">
        <v>36</v>
      </c>
      <c r="E413" s="101" t="s">
        <v>343</v>
      </c>
      <c r="F413" s="101" t="s">
        <v>401</v>
      </c>
      <c r="G413" s="101" t="s">
        <v>1774</v>
      </c>
      <c r="H413" s="101" t="s">
        <v>1775</v>
      </c>
      <c r="I413" s="101" t="s">
        <v>1776</v>
      </c>
      <c r="J413" s="101" t="s">
        <v>1777</v>
      </c>
      <c r="K413" s="101" t="s">
        <v>1778</v>
      </c>
      <c r="L413" s="103" t="s">
        <v>348</v>
      </c>
      <c r="M413" s="101" t="s">
        <v>1779</v>
      </c>
      <c r="N413" s="101"/>
      <c r="O413" s="103"/>
      <c r="P413" s="101"/>
      <c r="Q413" s="127"/>
      <c r="R413" s="101"/>
      <c r="S413" s="126" t="e">
        <f t="shared" si="61"/>
        <v>#DIV/0!</v>
      </c>
      <c r="T413" s="97"/>
      <c r="U413" s="97"/>
      <c r="V413" s="97"/>
      <c r="W413" s="101"/>
      <c r="X413" s="101"/>
      <c r="Y413" s="101"/>
      <c r="Z413" s="114"/>
      <c r="AA413" s="114"/>
      <c r="AB413" s="114"/>
      <c r="AC413" s="114"/>
      <c r="AD413" s="101"/>
      <c r="AF413" s="134" t="e">
        <f>IF((#REF!+R413+X413)-P413=0,TRUE,FALSE)</f>
        <v>#REF!</v>
      </c>
      <c r="AG413" s="134" t="b">
        <f t="shared" si="56"/>
        <v>1</v>
      </c>
    </row>
    <row r="414" s="73" customFormat="1" ht="32.25" customHeight="1" spans="1:33">
      <c r="A414" s="94">
        <f t="shared" si="60"/>
        <v>411</v>
      </c>
      <c r="B414" s="101" t="s">
        <v>1780</v>
      </c>
      <c r="C414" s="101" t="s">
        <v>1773</v>
      </c>
      <c r="D414" s="101" t="s">
        <v>36</v>
      </c>
      <c r="E414" s="101" t="s">
        <v>343</v>
      </c>
      <c r="F414" s="101" t="s">
        <v>223</v>
      </c>
      <c r="G414" s="101" t="s">
        <v>1781</v>
      </c>
      <c r="H414" s="101" t="s">
        <v>337</v>
      </c>
      <c r="I414" s="101" t="s">
        <v>1782</v>
      </c>
      <c r="J414" s="101" t="s">
        <v>1777</v>
      </c>
      <c r="K414" s="101" t="s">
        <v>1778</v>
      </c>
      <c r="L414" s="103" t="s">
        <v>348</v>
      </c>
      <c r="M414" s="101" t="s">
        <v>146</v>
      </c>
      <c r="N414" s="101"/>
      <c r="O414" s="103"/>
      <c r="P414" s="101"/>
      <c r="Q414" s="127"/>
      <c r="R414" s="101"/>
      <c r="S414" s="126" t="e">
        <f t="shared" si="61"/>
        <v>#DIV/0!</v>
      </c>
      <c r="T414" s="212"/>
      <c r="U414" s="212"/>
      <c r="V414" s="212"/>
      <c r="W414" s="101"/>
      <c r="X414" s="101"/>
      <c r="Y414" s="101"/>
      <c r="Z414" s="101"/>
      <c r="AA414" s="101"/>
      <c r="AB414" s="101"/>
      <c r="AC414" s="101"/>
      <c r="AD414" s="101"/>
      <c r="AF414" s="134" t="e">
        <f>IF((#REF!+R414+X414)-P414=0,TRUE,FALSE)</f>
        <v>#REF!</v>
      </c>
      <c r="AG414" s="134" t="b">
        <f t="shared" si="56"/>
        <v>1</v>
      </c>
    </row>
    <row r="415" s="73" customFormat="1" ht="74.25" customHeight="1" spans="1:33">
      <c r="A415" s="94">
        <f t="shared" si="60"/>
        <v>412</v>
      </c>
      <c r="B415" s="101" t="s">
        <v>1783</v>
      </c>
      <c r="C415" s="101" t="s">
        <v>1773</v>
      </c>
      <c r="D415" s="101" t="s">
        <v>36</v>
      </c>
      <c r="E415" s="101" t="s">
        <v>343</v>
      </c>
      <c r="F415" s="101" t="s">
        <v>223</v>
      </c>
      <c r="G415" s="101" t="s">
        <v>1784</v>
      </c>
      <c r="H415" s="101" t="s">
        <v>1785</v>
      </c>
      <c r="I415" s="101" t="s">
        <v>1786</v>
      </c>
      <c r="J415" s="101" t="s">
        <v>1777</v>
      </c>
      <c r="K415" s="101" t="s">
        <v>1778</v>
      </c>
      <c r="L415" s="103" t="s">
        <v>348</v>
      </c>
      <c r="M415" s="101" t="s">
        <v>94</v>
      </c>
      <c r="N415" s="101"/>
      <c r="O415" s="103"/>
      <c r="P415" s="101"/>
      <c r="Q415" s="127"/>
      <c r="R415" s="101"/>
      <c r="S415" s="126" t="e">
        <f t="shared" si="61"/>
        <v>#DIV/0!</v>
      </c>
      <c r="T415" s="212"/>
      <c r="U415" s="212"/>
      <c r="V415" s="212"/>
      <c r="W415" s="101"/>
      <c r="X415" s="101"/>
      <c r="Y415" s="101"/>
      <c r="Z415" s="101"/>
      <c r="AA415" s="101"/>
      <c r="AB415" s="101"/>
      <c r="AC415" s="101"/>
      <c r="AD415" s="101"/>
      <c r="AF415" s="134" t="e">
        <f>IF((#REF!+R415+X415)-P415=0,TRUE,FALSE)</f>
        <v>#REF!</v>
      </c>
      <c r="AG415" s="134" t="b">
        <f t="shared" si="56"/>
        <v>1</v>
      </c>
    </row>
    <row r="416" s="73" customFormat="1" ht="40.5" customHeight="1" spans="1:33">
      <c r="A416" s="94">
        <f t="shared" ref="A416:A424" si="62">ROW()-3</f>
        <v>413</v>
      </c>
      <c r="B416" s="101" t="s">
        <v>1787</v>
      </c>
      <c r="C416" s="101" t="s">
        <v>1773</v>
      </c>
      <c r="D416" s="101" t="s">
        <v>36</v>
      </c>
      <c r="E416" s="101" t="s">
        <v>343</v>
      </c>
      <c r="F416" s="141" t="s">
        <v>223</v>
      </c>
      <c r="G416" s="101" t="s">
        <v>1788</v>
      </c>
      <c r="H416" s="101" t="s">
        <v>387</v>
      </c>
      <c r="I416" s="101" t="s">
        <v>451</v>
      </c>
      <c r="J416" s="101" t="s">
        <v>1777</v>
      </c>
      <c r="K416" s="101" t="s">
        <v>1778</v>
      </c>
      <c r="L416" s="103" t="s">
        <v>348</v>
      </c>
      <c r="M416" s="101" t="s">
        <v>136</v>
      </c>
      <c r="N416" s="101"/>
      <c r="O416" s="103"/>
      <c r="P416" s="101"/>
      <c r="Q416" s="127"/>
      <c r="R416" s="101"/>
      <c r="S416" s="126" t="e">
        <f t="shared" si="61"/>
        <v>#DIV/0!</v>
      </c>
      <c r="T416" s="212"/>
      <c r="U416" s="212"/>
      <c r="V416" s="212"/>
      <c r="W416" s="101"/>
      <c r="X416" s="101"/>
      <c r="Y416" s="101"/>
      <c r="Z416" s="101"/>
      <c r="AA416" s="101"/>
      <c r="AB416" s="101"/>
      <c r="AC416" s="101"/>
      <c r="AD416" s="101"/>
      <c r="AF416" s="134" t="e">
        <f>IF((#REF!+R416+X416)-P416=0,TRUE,FALSE)</f>
        <v>#REF!</v>
      </c>
      <c r="AG416" s="134" t="b">
        <f t="shared" si="56"/>
        <v>1</v>
      </c>
    </row>
    <row r="417" s="73" customFormat="1" ht="50.25" customHeight="1" spans="1:33">
      <c r="A417" s="94">
        <f t="shared" si="62"/>
        <v>414</v>
      </c>
      <c r="B417" s="212" t="s">
        <v>1789</v>
      </c>
      <c r="C417" s="101" t="s">
        <v>1773</v>
      </c>
      <c r="D417" s="101" t="s">
        <v>36</v>
      </c>
      <c r="E417" s="101" t="s">
        <v>343</v>
      </c>
      <c r="F417" s="141" t="s">
        <v>401</v>
      </c>
      <c r="G417" s="212" t="s">
        <v>1790</v>
      </c>
      <c r="H417" s="212" t="s">
        <v>356</v>
      </c>
      <c r="I417" s="101" t="s">
        <v>1791</v>
      </c>
      <c r="J417" s="101" t="s">
        <v>1777</v>
      </c>
      <c r="K417" s="101" t="s">
        <v>1778</v>
      </c>
      <c r="L417" s="103" t="s">
        <v>348</v>
      </c>
      <c r="M417" s="212" t="s">
        <v>159</v>
      </c>
      <c r="N417" s="212"/>
      <c r="O417" s="103"/>
      <c r="P417" s="101"/>
      <c r="Q417" s="127"/>
      <c r="R417" s="101"/>
      <c r="S417" s="126" t="e">
        <f t="shared" si="61"/>
        <v>#DIV/0!</v>
      </c>
      <c r="T417" s="212"/>
      <c r="U417" s="212"/>
      <c r="V417" s="212"/>
      <c r="W417" s="101"/>
      <c r="X417" s="101"/>
      <c r="Y417" s="101"/>
      <c r="Z417" s="101"/>
      <c r="AA417" s="101"/>
      <c r="AB417" s="101"/>
      <c r="AC417" s="101"/>
      <c r="AD417" s="101"/>
      <c r="AF417" s="134" t="e">
        <f>IF((#REF!+R417+X417)-P417=0,TRUE,FALSE)</f>
        <v>#REF!</v>
      </c>
      <c r="AG417" s="134" t="b">
        <f t="shared" si="56"/>
        <v>1</v>
      </c>
    </row>
    <row r="418" s="73" customFormat="1" ht="50.25" customHeight="1" spans="1:33">
      <c r="A418" s="94">
        <f t="shared" si="62"/>
        <v>415</v>
      </c>
      <c r="B418" s="212" t="s">
        <v>1792</v>
      </c>
      <c r="C418" s="101" t="s">
        <v>1773</v>
      </c>
      <c r="D418" s="101" t="s">
        <v>36</v>
      </c>
      <c r="E418" s="101" t="s">
        <v>343</v>
      </c>
      <c r="F418" s="141" t="s">
        <v>1411</v>
      </c>
      <c r="G418" s="212" t="s">
        <v>1793</v>
      </c>
      <c r="H418" s="212" t="s">
        <v>1623</v>
      </c>
      <c r="I418" s="101" t="s">
        <v>1794</v>
      </c>
      <c r="J418" s="101" t="s">
        <v>1777</v>
      </c>
      <c r="K418" s="101" t="s">
        <v>1778</v>
      </c>
      <c r="L418" s="103" t="s">
        <v>348</v>
      </c>
      <c r="M418" s="212" t="s">
        <v>80</v>
      </c>
      <c r="N418" s="212"/>
      <c r="O418" s="103"/>
      <c r="P418" s="101"/>
      <c r="Q418" s="127"/>
      <c r="R418" s="101"/>
      <c r="S418" s="126" t="e">
        <f t="shared" si="61"/>
        <v>#DIV/0!</v>
      </c>
      <c r="T418" s="212"/>
      <c r="U418" s="212"/>
      <c r="V418" s="212"/>
      <c r="W418" s="101"/>
      <c r="X418" s="101"/>
      <c r="Y418" s="101"/>
      <c r="Z418" s="101"/>
      <c r="AA418" s="101"/>
      <c r="AB418" s="101"/>
      <c r="AC418" s="101"/>
      <c r="AD418" s="101"/>
      <c r="AF418" s="134" t="e">
        <f>IF((#REF!+R418+X418)-P418=0,TRUE,FALSE)</f>
        <v>#REF!</v>
      </c>
      <c r="AG418" s="134" t="b">
        <f t="shared" si="56"/>
        <v>1</v>
      </c>
    </row>
    <row r="419" s="73" customFormat="1" ht="56.25" customHeight="1" spans="1:33">
      <c r="A419" s="94">
        <f t="shared" si="62"/>
        <v>416</v>
      </c>
      <c r="B419" s="212" t="s">
        <v>1795</v>
      </c>
      <c r="C419" s="101" t="s">
        <v>1773</v>
      </c>
      <c r="D419" s="101" t="s">
        <v>36</v>
      </c>
      <c r="E419" s="101" t="s">
        <v>343</v>
      </c>
      <c r="F419" s="141" t="s">
        <v>223</v>
      </c>
      <c r="G419" s="212" t="s">
        <v>1796</v>
      </c>
      <c r="H419" s="212" t="s">
        <v>356</v>
      </c>
      <c r="I419" s="101" t="s">
        <v>1791</v>
      </c>
      <c r="J419" s="101" t="s">
        <v>1777</v>
      </c>
      <c r="K419" s="101" t="s">
        <v>1778</v>
      </c>
      <c r="L419" s="103" t="s">
        <v>348</v>
      </c>
      <c r="M419" s="212" t="s">
        <v>1797</v>
      </c>
      <c r="N419" s="212"/>
      <c r="O419" s="103"/>
      <c r="P419" s="101"/>
      <c r="Q419" s="127"/>
      <c r="R419" s="101"/>
      <c r="S419" s="126" t="e">
        <f t="shared" si="61"/>
        <v>#DIV/0!</v>
      </c>
      <c r="T419" s="212"/>
      <c r="U419" s="212"/>
      <c r="V419" s="212"/>
      <c r="W419" s="101"/>
      <c r="X419" s="101"/>
      <c r="Y419" s="101"/>
      <c r="Z419" s="101"/>
      <c r="AA419" s="101"/>
      <c r="AB419" s="101"/>
      <c r="AC419" s="101"/>
      <c r="AD419" s="101"/>
      <c r="AF419" s="134" t="e">
        <f>IF((#REF!+R419+X419)-P419=0,TRUE,FALSE)</f>
        <v>#REF!</v>
      </c>
      <c r="AG419" s="134" t="b">
        <f t="shared" si="56"/>
        <v>1</v>
      </c>
    </row>
    <row r="420" s="73" customFormat="1" ht="56.25" customHeight="1" spans="1:33">
      <c r="A420" s="94">
        <f t="shared" si="62"/>
        <v>417</v>
      </c>
      <c r="B420" s="212" t="s">
        <v>1798</v>
      </c>
      <c r="C420" s="101" t="s">
        <v>1773</v>
      </c>
      <c r="D420" s="101" t="s">
        <v>36</v>
      </c>
      <c r="E420" s="101" t="s">
        <v>343</v>
      </c>
      <c r="F420" s="141" t="s">
        <v>401</v>
      </c>
      <c r="G420" s="212" t="s">
        <v>1799</v>
      </c>
      <c r="H420" s="101" t="s">
        <v>387</v>
      </c>
      <c r="I420" s="101" t="s">
        <v>1800</v>
      </c>
      <c r="J420" s="101" t="s">
        <v>1777</v>
      </c>
      <c r="K420" s="101" t="s">
        <v>1778</v>
      </c>
      <c r="L420" s="103" t="s">
        <v>348</v>
      </c>
      <c r="M420" s="212" t="s">
        <v>80</v>
      </c>
      <c r="N420" s="212"/>
      <c r="O420" s="103"/>
      <c r="P420" s="101"/>
      <c r="Q420" s="127"/>
      <c r="R420" s="101"/>
      <c r="S420" s="126" t="e">
        <f t="shared" si="61"/>
        <v>#DIV/0!</v>
      </c>
      <c r="T420" s="212"/>
      <c r="U420" s="212"/>
      <c r="V420" s="212"/>
      <c r="W420" s="101"/>
      <c r="X420" s="101"/>
      <c r="Y420" s="101"/>
      <c r="Z420" s="101"/>
      <c r="AA420" s="101"/>
      <c r="AB420" s="101"/>
      <c r="AC420" s="101"/>
      <c r="AD420" s="101"/>
      <c r="AF420" s="134" t="e">
        <f>IF((#REF!+R420+X420)-P420=0,TRUE,FALSE)</f>
        <v>#REF!</v>
      </c>
      <c r="AG420" s="134" t="b">
        <f t="shared" si="56"/>
        <v>1</v>
      </c>
    </row>
    <row r="421" s="73" customFormat="1" ht="56.25" customHeight="1" spans="1:33">
      <c r="A421" s="94">
        <f t="shared" si="62"/>
        <v>418</v>
      </c>
      <c r="B421" s="212" t="s">
        <v>1801</v>
      </c>
      <c r="C421" s="101" t="s">
        <v>1773</v>
      </c>
      <c r="D421" s="101" t="s">
        <v>36</v>
      </c>
      <c r="E421" s="101" t="s">
        <v>343</v>
      </c>
      <c r="F421" s="141" t="s">
        <v>401</v>
      </c>
      <c r="G421" s="212" t="s">
        <v>1799</v>
      </c>
      <c r="H421" s="212" t="s">
        <v>1367</v>
      </c>
      <c r="I421" s="101" t="s">
        <v>1791</v>
      </c>
      <c r="J421" s="101" t="s">
        <v>1777</v>
      </c>
      <c r="K421" s="101" t="s">
        <v>1778</v>
      </c>
      <c r="L421" s="103" t="s">
        <v>348</v>
      </c>
      <c r="M421" s="212" t="s">
        <v>1802</v>
      </c>
      <c r="N421" s="212"/>
      <c r="O421" s="103"/>
      <c r="P421" s="101"/>
      <c r="Q421" s="127"/>
      <c r="R421" s="101"/>
      <c r="S421" s="126" t="e">
        <f t="shared" si="61"/>
        <v>#DIV/0!</v>
      </c>
      <c r="T421" s="212"/>
      <c r="U421" s="212"/>
      <c r="V421" s="212"/>
      <c r="W421" s="101"/>
      <c r="X421" s="101"/>
      <c r="Y421" s="101"/>
      <c r="Z421" s="101"/>
      <c r="AA421" s="101"/>
      <c r="AB421" s="101"/>
      <c r="AC421" s="101"/>
      <c r="AD421" s="101"/>
      <c r="AF421" s="134" t="e">
        <f>IF((#REF!+R421+X421)-P421=0,TRUE,FALSE)</f>
        <v>#REF!</v>
      </c>
      <c r="AG421" s="134" t="b">
        <f t="shared" si="56"/>
        <v>1</v>
      </c>
    </row>
    <row r="422" s="73" customFormat="1" ht="56.25" customHeight="1" spans="1:33">
      <c r="A422" s="94">
        <f t="shared" si="62"/>
        <v>419</v>
      </c>
      <c r="B422" s="212" t="s">
        <v>1803</v>
      </c>
      <c r="C422" s="101" t="s">
        <v>1773</v>
      </c>
      <c r="D422" s="101" t="s">
        <v>36</v>
      </c>
      <c r="E422" s="101" t="s">
        <v>343</v>
      </c>
      <c r="F422" s="141" t="s">
        <v>401</v>
      </c>
      <c r="G422" s="212" t="s">
        <v>1799</v>
      </c>
      <c r="H422" s="212" t="s">
        <v>356</v>
      </c>
      <c r="I422" s="101" t="s">
        <v>1791</v>
      </c>
      <c r="J422" s="101" t="s">
        <v>1777</v>
      </c>
      <c r="K422" s="101" t="s">
        <v>1778</v>
      </c>
      <c r="L422" s="103" t="s">
        <v>348</v>
      </c>
      <c r="M422" s="212" t="s">
        <v>1802</v>
      </c>
      <c r="N422" s="212"/>
      <c r="O422" s="103"/>
      <c r="P422" s="101"/>
      <c r="Q422" s="127"/>
      <c r="R422" s="101"/>
      <c r="S422" s="126" t="e">
        <f t="shared" si="61"/>
        <v>#DIV/0!</v>
      </c>
      <c r="T422" s="212"/>
      <c r="U422" s="212"/>
      <c r="V422" s="212"/>
      <c r="W422" s="101"/>
      <c r="X422" s="101"/>
      <c r="Y422" s="101"/>
      <c r="Z422" s="101"/>
      <c r="AA422" s="101"/>
      <c r="AB422" s="101"/>
      <c r="AC422" s="101"/>
      <c r="AD422" s="101"/>
      <c r="AF422" s="134" t="e">
        <f>IF((#REF!+R422+X422)-P422=0,TRUE,FALSE)</f>
        <v>#REF!</v>
      </c>
      <c r="AG422" s="134" t="b">
        <f t="shared" si="56"/>
        <v>1</v>
      </c>
    </row>
    <row r="423" s="73" customFormat="1" ht="56.25" customHeight="1" spans="1:33">
      <c r="A423" s="94">
        <f t="shared" si="62"/>
        <v>420</v>
      </c>
      <c r="B423" s="212" t="s">
        <v>1804</v>
      </c>
      <c r="C423" s="101" t="s">
        <v>1773</v>
      </c>
      <c r="D423" s="101" t="s">
        <v>36</v>
      </c>
      <c r="E423" s="101" t="s">
        <v>343</v>
      </c>
      <c r="F423" s="141" t="s">
        <v>329</v>
      </c>
      <c r="G423" s="212" t="s">
        <v>1805</v>
      </c>
      <c r="H423" s="212" t="s">
        <v>356</v>
      </c>
      <c r="I423" s="101" t="s">
        <v>451</v>
      </c>
      <c r="J423" s="101" t="s">
        <v>1777</v>
      </c>
      <c r="K423" s="101" t="s">
        <v>1778</v>
      </c>
      <c r="L423" s="103" t="s">
        <v>348</v>
      </c>
      <c r="M423" s="212" t="s">
        <v>1802</v>
      </c>
      <c r="N423" s="212"/>
      <c r="O423" s="103"/>
      <c r="P423" s="101"/>
      <c r="Q423" s="127"/>
      <c r="R423" s="101"/>
      <c r="S423" s="126" t="e">
        <f t="shared" si="61"/>
        <v>#DIV/0!</v>
      </c>
      <c r="T423" s="212"/>
      <c r="U423" s="212"/>
      <c r="V423" s="212"/>
      <c r="W423" s="101"/>
      <c r="X423" s="101"/>
      <c r="Y423" s="101"/>
      <c r="Z423" s="101"/>
      <c r="AA423" s="101"/>
      <c r="AB423" s="101"/>
      <c r="AC423" s="101"/>
      <c r="AD423" s="101"/>
      <c r="AF423" s="134" t="e">
        <f>IF((#REF!+R423+X423)-P423=0,TRUE,FALSE)</f>
        <v>#REF!</v>
      </c>
      <c r="AG423" s="134" t="b">
        <f t="shared" si="56"/>
        <v>1</v>
      </c>
    </row>
    <row r="424" s="73" customFormat="1" ht="56.25" customHeight="1" spans="1:33">
      <c r="A424" s="94">
        <f t="shared" si="62"/>
        <v>421</v>
      </c>
      <c r="B424" s="212" t="s">
        <v>1806</v>
      </c>
      <c r="C424" s="101" t="s">
        <v>1773</v>
      </c>
      <c r="D424" s="101" t="s">
        <v>36</v>
      </c>
      <c r="E424" s="101" t="s">
        <v>343</v>
      </c>
      <c r="F424" s="141" t="s">
        <v>329</v>
      </c>
      <c r="G424" s="212" t="s">
        <v>1807</v>
      </c>
      <c r="H424" s="212" t="s">
        <v>1808</v>
      </c>
      <c r="I424" s="101" t="s">
        <v>1809</v>
      </c>
      <c r="J424" s="101" t="s">
        <v>1777</v>
      </c>
      <c r="K424" s="101" t="s">
        <v>1778</v>
      </c>
      <c r="L424" s="103" t="s">
        <v>348</v>
      </c>
      <c r="M424" s="212" t="s">
        <v>80</v>
      </c>
      <c r="N424" s="212"/>
      <c r="O424" s="103"/>
      <c r="P424" s="101"/>
      <c r="Q424" s="127"/>
      <c r="R424" s="101"/>
      <c r="S424" s="126" t="e">
        <f t="shared" si="61"/>
        <v>#DIV/0!</v>
      </c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F424" s="134" t="e">
        <f>IF((#REF!+R424+X424)-P424=0,TRUE,FALSE)</f>
        <v>#REF!</v>
      </c>
      <c r="AG424" s="134" t="b">
        <f t="shared" si="56"/>
        <v>1</v>
      </c>
    </row>
    <row r="425" s="73" customFormat="1" ht="56.25" customHeight="1" spans="1:33">
      <c r="A425" s="94"/>
      <c r="B425" s="212" t="s">
        <v>1810</v>
      </c>
      <c r="C425" s="101" t="s">
        <v>1773</v>
      </c>
      <c r="D425" s="101" t="s">
        <v>36</v>
      </c>
      <c r="E425" s="101" t="s">
        <v>343</v>
      </c>
      <c r="F425" s="141" t="s">
        <v>329</v>
      </c>
      <c r="G425" s="212" t="s">
        <v>1811</v>
      </c>
      <c r="H425" s="212" t="s">
        <v>1812</v>
      </c>
      <c r="I425" s="101" t="s">
        <v>1813</v>
      </c>
      <c r="J425" s="101" t="s">
        <v>1777</v>
      </c>
      <c r="K425" s="101" t="s">
        <v>1778</v>
      </c>
      <c r="L425" s="103" t="s">
        <v>348</v>
      </c>
      <c r="M425" s="212" t="s">
        <v>1814</v>
      </c>
      <c r="N425" s="212"/>
      <c r="O425" s="103"/>
      <c r="P425" s="101"/>
      <c r="Q425" s="127"/>
      <c r="R425" s="101"/>
      <c r="S425" s="126" t="e">
        <f t="shared" si="61"/>
        <v>#DIV/0!</v>
      </c>
      <c r="T425" s="212"/>
      <c r="U425" s="212"/>
      <c r="V425" s="212"/>
      <c r="W425" s="101"/>
      <c r="X425" s="101"/>
      <c r="Y425" s="101"/>
      <c r="Z425" s="101"/>
      <c r="AA425" s="101"/>
      <c r="AB425" s="101"/>
      <c r="AC425" s="101"/>
      <c r="AD425" s="101"/>
      <c r="AF425" s="134" t="e">
        <f>IF((#REF!+R425+X425)-P425=0,TRUE,FALSE)</f>
        <v>#REF!</v>
      </c>
      <c r="AG425" s="134" t="b">
        <f t="shared" si="56"/>
        <v>1</v>
      </c>
    </row>
    <row r="426" s="73" customFormat="1" ht="56.25" customHeight="1" spans="1:33">
      <c r="A426" s="94"/>
      <c r="B426" s="212" t="s">
        <v>1815</v>
      </c>
      <c r="C426" s="101" t="s">
        <v>1773</v>
      </c>
      <c r="D426" s="101" t="s">
        <v>36</v>
      </c>
      <c r="E426" s="101" t="s">
        <v>343</v>
      </c>
      <c r="F426" s="141" t="s">
        <v>329</v>
      </c>
      <c r="G426" s="213" t="s">
        <v>1816</v>
      </c>
      <c r="H426" s="213" t="s">
        <v>1249</v>
      </c>
      <c r="I426" s="101" t="s">
        <v>1817</v>
      </c>
      <c r="J426" s="101" t="s">
        <v>1777</v>
      </c>
      <c r="K426" s="101" t="s">
        <v>1778</v>
      </c>
      <c r="L426" s="103" t="s">
        <v>348</v>
      </c>
      <c r="M426" s="212" t="s">
        <v>1818</v>
      </c>
      <c r="N426" s="212"/>
      <c r="O426" s="103"/>
      <c r="P426" s="101"/>
      <c r="Q426" s="127"/>
      <c r="R426" s="101"/>
      <c r="S426" s="126" t="e">
        <f t="shared" si="61"/>
        <v>#DIV/0!</v>
      </c>
      <c r="T426" s="212"/>
      <c r="U426" s="212"/>
      <c r="V426" s="212"/>
      <c r="W426" s="101"/>
      <c r="X426" s="101"/>
      <c r="Y426" s="101"/>
      <c r="Z426" s="101"/>
      <c r="AA426" s="101"/>
      <c r="AB426" s="101"/>
      <c r="AC426" s="101"/>
      <c r="AD426" s="101"/>
      <c r="AF426" s="134"/>
      <c r="AG426" s="134"/>
    </row>
    <row r="427" s="73" customFormat="1" ht="62.25" customHeight="1" spans="1:33">
      <c r="A427" s="94">
        <f t="shared" ref="A427:A433" si="63">ROW()-3</f>
        <v>424</v>
      </c>
      <c r="B427" s="101" t="s">
        <v>1819</v>
      </c>
      <c r="C427" s="101" t="s">
        <v>1773</v>
      </c>
      <c r="D427" s="101" t="s">
        <v>36</v>
      </c>
      <c r="E427" s="101" t="s">
        <v>343</v>
      </c>
      <c r="F427" s="101" t="s">
        <v>1614</v>
      </c>
      <c r="G427" s="101" t="s">
        <v>1820</v>
      </c>
      <c r="H427" s="101" t="s">
        <v>387</v>
      </c>
      <c r="I427" s="101" t="s">
        <v>1821</v>
      </c>
      <c r="J427" s="101" t="s">
        <v>1822</v>
      </c>
      <c r="K427" s="101" t="s">
        <v>1823</v>
      </c>
      <c r="L427" s="103" t="s">
        <v>348</v>
      </c>
      <c r="M427" s="101" t="s">
        <v>539</v>
      </c>
      <c r="N427" s="101"/>
      <c r="O427" s="103"/>
      <c r="P427" s="101"/>
      <c r="Q427" s="127"/>
      <c r="R427" s="101"/>
      <c r="S427" s="126" t="e">
        <f t="shared" si="61"/>
        <v>#DIV/0!</v>
      </c>
      <c r="T427" s="212"/>
      <c r="U427" s="212"/>
      <c r="V427" s="212"/>
      <c r="W427" s="101"/>
      <c r="X427" s="101"/>
      <c r="Y427" s="101"/>
      <c r="Z427" s="101"/>
      <c r="AA427" s="101"/>
      <c r="AB427" s="101"/>
      <c r="AC427" s="101"/>
      <c r="AD427" s="101"/>
      <c r="AF427" s="134" t="e">
        <f>IF((#REF!+R427+X427)-P427=0,TRUE,FALSE)</f>
        <v>#REF!</v>
      </c>
      <c r="AG427" s="134" t="b">
        <f t="shared" ref="AG427:AG438" si="64">IF((P427+W427+Y427)-O427=0,TRUE,FALSE)</f>
        <v>1</v>
      </c>
    </row>
    <row r="428" s="73" customFormat="1" ht="39.75" customHeight="1" spans="1:33">
      <c r="A428" s="94">
        <v>0</v>
      </c>
      <c r="B428" s="101" t="s">
        <v>1824</v>
      </c>
      <c r="C428" s="101" t="s">
        <v>1773</v>
      </c>
      <c r="D428" s="101" t="s">
        <v>36</v>
      </c>
      <c r="E428" s="101" t="s">
        <v>343</v>
      </c>
      <c r="F428" s="101" t="s">
        <v>329</v>
      </c>
      <c r="G428" s="101" t="s">
        <v>1825</v>
      </c>
      <c r="H428" s="101" t="s">
        <v>144</v>
      </c>
      <c r="I428" s="101" t="s">
        <v>1826</v>
      </c>
      <c r="J428" s="101" t="s">
        <v>1822</v>
      </c>
      <c r="K428" s="101" t="s">
        <v>1823</v>
      </c>
      <c r="L428" s="103" t="s">
        <v>348</v>
      </c>
      <c r="M428" s="101" t="s">
        <v>80</v>
      </c>
      <c r="N428" s="101"/>
      <c r="O428" s="103"/>
      <c r="P428" s="101"/>
      <c r="Q428" s="127"/>
      <c r="R428" s="101"/>
      <c r="S428" s="126" t="e">
        <f t="shared" si="61"/>
        <v>#DIV/0!</v>
      </c>
      <c r="T428" s="212"/>
      <c r="U428" s="212"/>
      <c r="V428" s="212"/>
      <c r="W428" s="101"/>
      <c r="X428" s="101"/>
      <c r="Y428" s="101"/>
      <c r="Z428" s="101"/>
      <c r="AA428" s="101"/>
      <c r="AB428" s="101"/>
      <c r="AC428" s="101"/>
      <c r="AD428" s="101"/>
      <c r="AF428" s="134" t="e">
        <f>IF((#REF!+R428+X428)-P428=0,TRUE,FALSE)</f>
        <v>#REF!</v>
      </c>
      <c r="AG428" s="134" t="b">
        <f t="shared" si="64"/>
        <v>1</v>
      </c>
    </row>
    <row r="429" s="73" customFormat="1" ht="38.25" customHeight="1" spans="1:33">
      <c r="A429" s="94">
        <f t="shared" si="63"/>
        <v>426</v>
      </c>
      <c r="B429" s="101" t="s">
        <v>1827</v>
      </c>
      <c r="C429" s="101" t="s">
        <v>1773</v>
      </c>
      <c r="D429" s="101" t="s">
        <v>36</v>
      </c>
      <c r="E429" s="101" t="s">
        <v>343</v>
      </c>
      <c r="F429" s="101" t="s">
        <v>1828</v>
      </c>
      <c r="G429" s="101" t="s">
        <v>1236</v>
      </c>
      <c r="H429" s="101" t="s">
        <v>1829</v>
      </c>
      <c r="I429" s="101" t="s">
        <v>1830</v>
      </c>
      <c r="J429" s="101" t="s">
        <v>1822</v>
      </c>
      <c r="K429" s="101" t="s">
        <v>1823</v>
      </c>
      <c r="L429" s="103" t="s">
        <v>348</v>
      </c>
      <c r="M429" s="101" t="s">
        <v>1831</v>
      </c>
      <c r="N429" s="101"/>
      <c r="O429" s="103"/>
      <c r="P429" s="101"/>
      <c r="Q429" s="127"/>
      <c r="R429" s="101"/>
      <c r="S429" s="126" t="e">
        <f t="shared" si="61"/>
        <v>#DIV/0!</v>
      </c>
      <c r="T429" s="212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F429" s="134" t="e">
        <f>IF((#REF!+R429+X429)-P429=0,TRUE,FALSE)</f>
        <v>#REF!</v>
      </c>
      <c r="AG429" s="134" t="b">
        <f t="shared" si="64"/>
        <v>1</v>
      </c>
    </row>
    <row r="430" s="73" customFormat="1" ht="46.5" customHeight="1" spans="1:33">
      <c r="A430" s="94">
        <f t="shared" si="63"/>
        <v>427</v>
      </c>
      <c r="B430" s="101" t="s">
        <v>1832</v>
      </c>
      <c r="C430" s="101" t="s">
        <v>1773</v>
      </c>
      <c r="D430" s="101" t="s">
        <v>36</v>
      </c>
      <c r="E430" s="101" t="s">
        <v>343</v>
      </c>
      <c r="F430" s="101" t="s">
        <v>401</v>
      </c>
      <c r="G430" s="101" t="s">
        <v>1833</v>
      </c>
      <c r="H430" s="101" t="s">
        <v>1198</v>
      </c>
      <c r="I430" s="101" t="s">
        <v>1834</v>
      </c>
      <c r="J430" s="101" t="s">
        <v>1822</v>
      </c>
      <c r="K430" s="101" t="s">
        <v>1823</v>
      </c>
      <c r="L430" s="103" t="s">
        <v>348</v>
      </c>
      <c r="M430" s="101" t="s">
        <v>1835</v>
      </c>
      <c r="N430" s="101"/>
      <c r="O430" s="103"/>
      <c r="P430" s="101"/>
      <c r="Q430" s="127"/>
      <c r="R430" s="101"/>
      <c r="S430" s="126" t="e">
        <f t="shared" si="61"/>
        <v>#DIV/0!</v>
      </c>
      <c r="T430" s="212"/>
      <c r="U430" s="212"/>
      <c r="V430" s="212"/>
      <c r="W430" s="101"/>
      <c r="X430" s="101"/>
      <c r="Y430" s="101"/>
      <c r="Z430" s="101"/>
      <c r="AA430" s="101"/>
      <c r="AB430" s="101"/>
      <c r="AC430" s="101"/>
      <c r="AD430" s="101"/>
      <c r="AF430" s="134" t="e">
        <f>IF((#REF!+R430+X430)-P430=0,TRUE,FALSE)</f>
        <v>#REF!</v>
      </c>
      <c r="AG430" s="134" t="b">
        <f t="shared" si="64"/>
        <v>1</v>
      </c>
    </row>
    <row r="431" s="73" customFormat="1" ht="50.25" customHeight="1" spans="1:33">
      <c r="A431" s="94">
        <f t="shared" si="63"/>
        <v>428</v>
      </c>
      <c r="B431" s="101" t="s">
        <v>1836</v>
      </c>
      <c r="C431" s="101" t="s">
        <v>1773</v>
      </c>
      <c r="D431" s="101" t="s">
        <v>36</v>
      </c>
      <c r="E431" s="101" t="s">
        <v>343</v>
      </c>
      <c r="F431" s="101" t="s">
        <v>1837</v>
      </c>
      <c r="G431" s="101" t="s">
        <v>1838</v>
      </c>
      <c r="H431" s="101" t="s">
        <v>1623</v>
      </c>
      <c r="I431" s="101" t="s">
        <v>1839</v>
      </c>
      <c r="J431" s="101" t="s">
        <v>1822</v>
      </c>
      <c r="K431" s="101" t="s">
        <v>1823</v>
      </c>
      <c r="L431" s="103" t="s">
        <v>348</v>
      </c>
      <c r="M431" s="101" t="s">
        <v>80</v>
      </c>
      <c r="N431" s="101"/>
      <c r="O431" s="103"/>
      <c r="P431" s="101"/>
      <c r="Q431" s="127"/>
      <c r="R431" s="101"/>
      <c r="S431" s="126" t="e">
        <f t="shared" si="61"/>
        <v>#DIV/0!</v>
      </c>
      <c r="T431" s="212"/>
      <c r="U431" s="212"/>
      <c r="V431" s="212"/>
      <c r="W431" s="101"/>
      <c r="X431" s="101"/>
      <c r="Y431" s="101"/>
      <c r="Z431" s="101"/>
      <c r="AA431" s="101"/>
      <c r="AB431" s="101"/>
      <c r="AC431" s="101"/>
      <c r="AD431" s="101"/>
      <c r="AF431" s="134" t="e">
        <f>IF((#REF!+R431+X431)-P431=0,TRUE,FALSE)</f>
        <v>#REF!</v>
      </c>
      <c r="AG431" s="134" t="b">
        <f t="shared" si="64"/>
        <v>1</v>
      </c>
    </row>
    <row r="432" s="73" customFormat="1" ht="65.25" customHeight="1" spans="1:33">
      <c r="A432" s="94">
        <f t="shared" si="63"/>
        <v>429</v>
      </c>
      <c r="B432" s="101" t="s">
        <v>1840</v>
      </c>
      <c r="C432" s="101" t="s">
        <v>1773</v>
      </c>
      <c r="D432" s="101" t="s">
        <v>36</v>
      </c>
      <c r="E432" s="101" t="s">
        <v>343</v>
      </c>
      <c r="F432" s="101" t="s">
        <v>1841</v>
      </c>
      <c r="G432" s="101" t="s">
        <v>1842</v>
      </c>
      <c r="H432" s="101" t="s">
        <v>994</v>
      </c>
      <c r="I432" s="101" t="s">
        <v>1843</v>
      </c>
      <c r="J432" s="101" t="s">
        <v>1822</v>
      </c>
      <c r="K432" s="101" t="s">
        <v>1823</v>
      </c>
      <c r="L432" s="103" t="s">
        <v>348</v>
      </c>
      <c r="M432" s="101" t="s">
        <v>1233</v>
      </c>
      <c r="N432" s="101"/>
      <c r="O432" s="103"/>
      <c r="P432" s="101"/>
      <c r="Q432" s="127"/>
      <c r="R432" s="101"/>
      <c r="S432" s="126" t="e">
        <f t="shared" si="61"/>
        <v>#DIV/0!</v>
      </c>
      <c r="T432" s="212"/>
      <c r="U432" s="212"/>
      <c r="V432" s="212"/>
      <c r="W432" s="101"/>
      <c r="X432" s="101"/>
      <c r="Y432" s="101"/>
      <c r="Z432" s="101"/>
      <c r="AA432" s="101"/>
      <c r="AB432" s="101"/>
      <c r="AC432" s="101"/>
      <c r="AD432" s="101"/>
      <c r="AF432" s="134" t="e">
        <f>IF((#REF!+R432+X432)-P432=0,TRUE,FALSE)</f>
        <v>#REF!</v>
      </c>
      <c r="AG432" s="134" t="b">
        <f t="shared" si="64"/>
        <v>1</v>
      </c>
    </row>
    <row r="433" s="73" customFormat="1" ht="36.75" customHeight="1" spans="1:33">
      <c r="A433" s="94">
        <f t="shared" si="63"/>
        <v>430</v>
      </c>
      <c r="B433" s="101" t="s">
        <v>1456</v>
      </c>
      <c r="C433" s="101" t="s">
        <v>1773</v>
      </c>
      <c r="D433" s="101" t="s">
        <v>36</v>
      </c>
      <c r="E433" s="101" t="s">
        <v>343</v>
      </c>
      <c r="F433" s="101" t="s">
        <v>1844</v>
      </c>
      <c r="G433" s="101" t="s">
        <v>1845</v>
      </c>
      <c r="H433" s="101" t="s">
        <v>1846</v>
      </c>
      <c r="I433" s="101" t="s">
        <v>1847</v>
      </c>
      <c r="J433" s="101" t="s">
        <v>1822</v>
      </c>
      <c r="K433" s="101" t="s">
        <v>1823</v>
      </c>
      <c r="L433" s="103" t="s">
        <v>348</v>
      </c>
      <c r="M433" s="101" t="s">
        <v>1848</v>
      </c>
      <c r="N433" s="101"/>
      <c r="O433" s="103"/>
      <c r="P433" s="101"/>
      <c r="Q433" s="127"/>
      <c r="R433" s="101"/>
      <c r="S433" s="126" t="e">
        <f t="shared" si="61"/>
        <v>#DIV/0!</v>
      </c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F433" s="134" t="e">
        <f>IF((#REF!+R433+X433)-P433=0,TRUE,FALSE)</f>
        <v>#REF!</v>
      </c>
      <c r="AG433" s="134" t="b">
        <f t="shared" si="64"/>
        <v>1</v>
      </c>
    </row>
    <row r="434" s="73" customFormat="1" ht="36.75" customHeight="1" spans="1:33">
      <c r="A434" s="94">
        <f t="shared" ref="A434:A443" si="65">ROW()-3</f>
        <v>431</v>
      </c>
      <c r="B434" s="101" t="s">
        <v>1849</v>
      </c>
      <c r="C434" s="101" t="s">
        <v>1773</v>
      </c>
      <c r="D434" s="101" t="s">
        <v>36</v>
      </c>
      <c r="E434" s="101" t="s">
        <v>343</v>
      </c>
      <c r="F434" s="101" t="s">
        <v>329</v>
      </c>
      <c r="G434" s="212" t="s">
        <v>1850</v>
      </c>
      <c r="H434" s="212" t="s">
        <v>356</v>
      </c>
      <c r="I434" s="101" t="s">
        <v>1791</v>
      </c>
      <c r="J434" s="101" t="s">
        <v>1822</v>
      </c>
      <c r="K434" s="101" t="s">
        <v>1823</v>
      </c>
      <c r="L434" s="103" t="s">
        <v>348</v>
      </c>
      <c r="M434" s="101" t="s">
        <v>1195</v>
      </c>
      <c r="N434" s="101"/>
      <c r="O434" s="103"/>
      <c r="P434" s="101"/>
      <c r="Q434" s="127"/>
      <c r="R434" s="101"/>
      <c r="S434" s="126" t="e">
        <f t="shared" si="61"/>
        <v>#DIV/0!</v>
      </c>
      <c r="T434" s="212"/>
      <c r="U434" s="212"/>
      <c r="V434" s="212"/>
      <c r="W434" s="101"/>
      <c r="X434" s="101"/>
      <c r="Y434" s="101"/>
      <c r="Z434" s="101"/>
      <c r="AA434" s="101"/>
      <c r="AB434" s="101"/>
      <c r="AC434" s="101"/>
      <c r="AD434" s="101"/>
      <c r="AF434" s="134" t="e">
        <f>IF((#REF!+R434+X434)-P434=0,TRUE,FALSE)</f>
        <v>#REF!</v>
      </c>
      <c r="AG434" s="134" t="b">
        <f t="shared" si="64"/>
        <v>1</v>
      </c>
    </row>
    <row r="435" s="73" customFormat="1" ht="36.75" customHeight="1" spans="1:33">
      <c r="A435" s="94">
        <f t="shared" si="65"/>
        <v>432</v>
      </c>
      <c r="B435" s="101" t="s">
        <v>1851</v>
      </c>
      <c r="C435" s="101" t="s">
        <v>1773</v>
      </c>
      <c r="D435" s="101" t="s">
        <v>36</v>
      </c>
      <c r="E435" s="101" t="s">
        <v>343</v>
      </c>
      <c r="F435" s="101" t="s">
        <v>329</v>
      </c>
      <c r="G435" s="212" t="s">
        <v>1852</v>
      </c>
      <c r="H435" s="212" t="s">
        <v>1853</v>
      </c>
      <c r="I435" s="101" t="s">
        <v>1854</v>
      </c>
      <c r="J435" s="101" t="s">
        <v>1822</v>
      </c>
      <c r="K435" s="101" t="s">
        <v>1823</v>
      </c>
      <c r="L435" s="103" t="s">
        <v>348</v>
      </c>
      <c r="M435" s="101" t="s">
        <v>1797</v>
      </c>
      <c r="N435" s="101"/>
      <c r="O435" s="103"/>
      <c r="P435" s="101"/>
      <c r="Q435" s="127"/>
      <c r="R435" s="101"/>
      <c r="S435" s="126" t="e">
        <f t="shared" si="61"/>
        <v>#DIV/0!</v>
      </c>
      <c r="T435" s="212"/>
      <c r="U435" s="212"/>
      <c r="V435" s="212"/>
      <c r="W435" s="101"/>
      <c r="X435" s="101"/>
      <c r="Y435" s="101"/>
      <c r="Z435" s="101"/>
      <c r="AA435" s="101"/>
      <c r="AB435" s="101"/>
      <c r="AC435" s="101"/>
      <c r="AD435" s="101"/>
      <c r="AF435" s="134" t="e">
        <f>IF((#REF!+R435+X435)-P435=0,TRUE,FALSE)</f>
        <v>#REF!</v>
      </c>
      <c r="AG435" s="134" t="b">
        <f t="shared" si="64"/>
        <v>1</v>
      </c>
    </row>
    <row r="436" s="73" customFormat="1" ht="36.75" customHeight="1" spans="1:33">
      <c r="A436" s="94">
        <f t="shared" si="65"/>
        <v>433</v>
      </c>
      <c r="B436" s="101" t="s">
        <v>1855</v>
      </c>
      <c r="C436" s="101" t="s">
        <v>1773</v>
      </c>
      <c r="D436" s="101" t="s">
        <v>36</v>
      </c>
      <c r="E436" s="101" t="s">
        <v>343</v>
      </c>
      <c r="F436" s="101" t="s">
        <v>329</v>
      </c>
      <c r="G436" s="212" t="s">
        <v>1856</v>
      </c>
      <c r="H436" s="212" t="s">
        <v>1083</v>
      </c>
      <c r="I436" s="101" t="s">
        <v>1857</v>
      </c>
      <c r="J436" s="101" t="s">
        <v>1822</v>
      </c>
      <c r="K436" s="101" t="s">
        <v>1823</v>
      </c>
      <c r="L436" s="103" t="s">
        <v>348</v>
      </c>
      <c r="M436" s="101" t="s">
        <v>80</v>
      </c>
      <c r="N436" s="101"/>
      <c r="O436" s="103"/>
      <c r="P436" s="101"/>
      <c r="Q436" s="127"/>
      <c r="R436" s="101"/>
      <c r="S436" s="126" t="e">
        <f t="shared" si="61"/>
        <v>#DIV/0!</v>
      </c>
      <c r="T436" s="212"/>
      <c r="U436" s="212"/>
      <c r="V436" s="212"/>
      <c r="W436" s="101"/>
      <c r="X436" s="101"/>
      <c r="Y436" s="101"/>
      <c r="Z436" s="101"/>
      <c r="AA436" s="101"/>
      <c r="AB436" s="101"/>
      <c r="AC436" s="101"/>
      <c r="AD436" s="101"/>
      <c r="AF436" s="134" t="e">
        <f>IF((#REF!+R436+X436)-P436=0,TRUE,FALSE)</f>
        <v>#REF!</v>
      </c>
      <c r="AG436" s="134" t="b">
        <f t="shared" si="64"/>
        <v>1</v>
      </c>
    </row>
    <row r="437" s="73" customFormat="1" ht="36.75" customHeight="1" spans="1:33">
      <c r="A437" s="94">
        <f t="shared" si="65"/>
        <v>434</v>
      </c>
      <c r="B437" s="101" t="s">
        <v>1858</v>
      </c>
      <c r="C437" s="101" t="s">
        <v>1773</v>
      </c>
      <c r="D437" s="101" t="s">
        <v>36</v>
      </c>
      <c r="E437" s="101" t="s">
        <v>343</v>
      </c>
      <c r="F437" s="101" t="s">
        <v>329</v>
      </c>
      <c r="G437" s="212" t="s">
        <v>1859</v>
      </c>
      <c r="H437" s="212" t="s">
        <v>767</v>
      </c>
      <c r="I437" s="101" t="s">
        <v>1860</v>
      </c>
      <c r="J437" s="101" t="s">
        <v>1822</v>
      </c>
      <c r="K437" s="101" t="s">
        <v>1823</v>
      </c>
      <c r="L437" s="103" t="s">
        <v>348</v>
      </c>
      <c r="M437" s="101" t="s">
        <v>1070</v>
      </c>
      <c r="N437" s="101"/>
      <c r="O437" s="103"/>
      <c r="P437" s="101"/>
      <c r="Q437" s="127"/>
      <c r="R437" s="101"/>
      <c r="S437" s="126" t="e">
        <f t="shared" ref="S437:S471" si="66">R437/Q437</f>
        <v>#DIV/0!</v>
      </c>
      <c r="T437" s="212"/>
      <c r="U437" s="212"/>
      <c r="V437" s="212"/>
      <c r="W437" s="101"/>
      <c r="X437" s="101"/>
      <c r="Y437" s="101"/>
      <c r="Z437" s="101"/>
      <c r="AA437" s="101"/>
      <c r="AB437" s="101"/>
      <c r="AC437" s="101"/>
      <c r="AD437" s="101"/>
      <c r="AF437" s="134" t="e">
        <f>IF((#REF!+R437+X437)-P437=0,TRUE,FALSE)</f>
        <v>#REF!</v>
      </c>
      <c r="AG437" s="134" t="b">
        <f t="shared" si="64"/>
        <v>1</v>
      </c>
    </row>
    <row r="438" s="73" customFormat="1" ht="36.75" customHeight="1" spans="1:33">
      <c r="A438" s="94">
        <f t="shared" si="65"/>
        <v>435</v>
      </c>
      <c r="B438" s="101" t="s">
        <v>1861</v>
      </c>
      <c r="C438" s="101" t="s">
        <v>1773</v>
      </c>
      <c r="D438" s="101" t="s">
        <v>36</v>
      </c>
      <c r="E438" s="101" t="s">
        <v>343</v>
      </c>
      <c r="F438" s="101" t="s">
        <v>329</v>
      </c>
      <c r="G438" s="212" t="s">
        <v>1862</v>
      </c>
      <c r="H438" s="212" t="s">
        <v>1863</v>
      </c>
      <c r="I438" s="101" t="s">
        <v>1864</v>
      </c>
      <c r="J438" s="101" t="s">
        <v>1822</v>
      </c>
      <c r="K438" s="101" t="s">
        <v>1823</v>
      </c>
      <c r="L438" s="103" t="s">
        <v>348</v>
      </c>
      <c r="M438" s="101" t="s">
        <v>1865</v>
      </c>
      <c r="N438" s="101"/>
      <c r="O438" s="103"/>
      <c r="P438" s="101"/>
      <c r="Q438" s="127"/>
      <c r="R438" s="101"/>
      <c r="S438" s="126" t="e">
        <f t="shared" si="66"/>
        <v>#DIV/0!</v>
      </c>
      <c r="T438" s="212"/>
      <c r="U438" s="212"/>
      <c r="V438" s="212"/>
      <c r="W438" s="101"/>
      <c r="X438" s="101"/>
      <c r="Y438" s="101"/>
      <c r="Z438" s="101"/>
      <c r="AA438" s="101"/>
      <c r="AB438" s="101"/>
      <c r="AC438" s="101"/>
      <c r="AD438" s="101"/>
      <c r="AF438" s="134" t="e">
        <f>IF((#REF!+R438+X438)-P438=0,TRUE,FALSE)</f>
        <v>#REF!</v>
      </c>
      <c r="AG438" s="134" t="b">
        <f t="shared" si="64"/>
        <v>1</v>
      </c>
    </row>
    <row r="439" s="73" customFormat="1" ht="39.75" customHeight="1" spans="1:33">
      <c r="A439" s="94">
        <f t="shared" si="65"/>
        <v>436</v>
      </c>
      <c r="B439" s="212" t="s">
        <v>1866</v>
      </c>
      <c r="C439" s="101" t="s">
        <v>1773</v>
      </c>
      <c r="D439" s="101" t="s">
        <v>36</v>
      </c>
      <c r="E439" s="101" t="s">
        <v>343</v>
      </c>
      <c r="F439" s="101" t="s">
        <v>329</v>
      </c>
      <c r="G439" s="212" t="s">
        <v>1867</v>
      </c>
      <c r="H439" s="212" t="s">
        <v>1868</v>
      </c>
      <c r="I439" s="212" t="s">
        <v>1869</v>
      </c>
      <c r="J439" s="101" t="s">
        <v>1822</v>
      </c>
      <c r="K439" s="101" t="s">
        <v>1823</v>
      </c>
      <c r="L439" s="103" t="s">
        <v>348</v>
      </c>
      <c r="M439" s="212" t="s">
        <v>94</v>
      </c>
      <c r="N439" s="212"/>
      <c r="O439" s="103"/>
      <c r="P439" s="101"/>
      <c r="Q439" s="127"/>
      <c r="R439" s="101"/>
      <c r="S439" s="126" t="e">
        <f t="shared" si="66"/>
        <v>#DIV/0!</v>
      </c>
      <c r="T439" s="212"/>
      <c r="U439" s="212"/>
      <c r="V439" s="212"/>
      <c r="W439" s="101"/>
      <c r="X439" s="101"/>
      <c r="Y439" s="101"/>
      <c r="Z439" s="101"/>
      <c r="AA439" s="101"/>
      <c r="AB439" s="101"/>
      <c r="AC439" s="101"/>
      <c r="AD439" s="101"/>
      <c r="AF439" s="134" t="e">
        <f>IF((#REF!+R439+X439)-P439=0,TRUE,FALSE)</f>
        <v>#REF!</v>
      </c>
      <c r="AG439" s="134" t="b">
        <f t="shared" ref="AG439:AG462" si="67">IF((P439+W439+Y439)-O439=0,TRUE,FALSE)</f>
        <v>1</v>
      </c>
    </row>
    <row r="440" s="81" customFormat="1" customHeight="1" spans="1:33">
      <c r="A440" s="94">
        <f t="shared" si="65"/>
        <v>437</v>
      </c>
      <c r="B440" s="214" t="s">
        <v>1870</v>
      </c>
      <c r="C440" s="214" t="s">
        <v>1871</v>
      </c>
      <c r="D440" s="214" t="s">
        <v>36</v>
      </c>
      <c r="E440" s="214" t="s">
        <v>37</v>
      </c>
      <c r="F440" s="214" t="s">
        <v>395</v>
      </c>
      <c r="G440" s="214" t="s">
        <v>1872</v>
      </c>
      <c r="H440" s="214" t="s">
        <v>87</v>
      </c>
      <c r="I440" s="214" t="s">
        <v>1873</v>
      </c>
      <c r="J440" s="214" t="s">
        <v>1874</v>
      </c>
      <c r="K440" s="95" t="s">
        <v>43</v>
      </c>
      <c r="L440" s="95" t="s">
        <v>44</v>
      </c>
      <c r="M440" s="214" t="s">
        <v>1875</v>
      </c>
      <c r="N440" s="214"/>
      <c r="O440" s="150"/>
      <c r="P440" s="150"/>
      <c r="Q440" s="150"/>
      <c r="R440" s="150"/>
      <c r="S440" s="126" t="e">
        <f t="shared" si="66"/>
        <v>#DIV/0!</v>
      </c>
      <c r="T440" s="126"/>
      <c r="U440" s="126"/>
      <c r="V440" s="126"/>
      <c r="W440" s="150"/>
      <c r="X440" s="157"/>
      <c r="Y440" s="111"/>
      <c r="Z440" s="111"/>
      <c r="AA440" s="111"/>
      <c r="AB440" s="111"/>
      <c r="AC440" s="111"/>
      <c r="AD440" s="143"/>
      <c r="AF440" s="134" t="e">
        <f>IF((#REF!+R440+X440)-P440=0,TRUE,FALSE)</f>
        <v>#REF!</v>
      </c>
      <c r="AG440" s="134" t="b">
        <f t="shared" si="67"/>
        <v>1</v>
      </c>
    </row>
    <row r="441" s="81" customFormat="1" customHeight="1" spans="1:33">
      <c r="A441" s="94">
        <f t="shared" si="65"/>
        <v>438</v>
      </c>
      <c r="B441" s="94" t="s">
        <v>1876</v>
      </c>
      <c r="C441" s="214" t="s">
        <v>1871</v>
      </c>
      <c r="D441" s="214" t="s">
        <v>36</v>
      </c>
      <c r="E441" s="214" t="s">
        <v>37</v>
      </c>
      <c r="F441" s="214"/>
      <c r="G441" s="94" t="s">
        <v>1877</v>
      </c>
      <c r="H441" s="94" t="s">
        <v>1878</v>
      </c>
      <c r="I441" s="94" t="s">
        <v>1879</v>
      </c>
      <c r="J441" s="94" t="s">
        <v>1880</v>
      </c>
      <c r="K441" s="95" t="s">
        <v>43</v>
      </c>
      <c r="L441" s="95" t="s">
        <v>44</v>
      </c>
      <c r="M441" s="94" t="s">
        <v>1163</v>
      </c>
      <c r="N441" s="94"/>
      <c r="O441" s="150"/>
      <c r="P441" s="150"/>
      <c r="Q441" s="150"/>
      <c r="R441" s="150"/>
      <c r="S441" s="126" t="e">
        <f t="shared" si="66"/>
        <v>#DIV/0!</v>
      </c>
      <c r="T441" s="126"/>
      <c r="U441" s="126"/>
      <c r="V441" s="126"/>
      <c r="W441" s="150"/>
      <c r="X441" s="157"/>
      <c r="Y441" s="111"/>
      <c r="Z441" s="111"/>
      <c r="AA441" s="111"/>
      <c r="AB441" s="111"/>
      <c r="AC441" s="111"/>
      <c r="AD441" s="143"/>
      <c r="AF441" s="134" t="e">
        <f>IF((#REF!+R441+X441)-P441=0,TRUE,FALSE)</f>
        <v>#REF!</v>
      </c>
      <c r="AG441" s="134" t="b">
        <f t="shared" si="67"/>
        <v>1</v>
      </c>
    </row>
    <row r="442" s="81" customFormat="1" customHeight="1" spans="1:33">
      <c r="A442" s="94">
        <f t="shared" si="65"/>
        <v>439</v>
      </c>
      <c r="B442" s="214" t="s">
        <v>1881</v>
      </c>
      <c r="C442" s="214" t="s">
        <v>1871</v>
      </c>
      <c r="D442" s="214" t="s">
        <v>36</v>
      </c>
      <c r="E442" s="214" t="s">
        <v>37</v>
      </c>
      <c r="F442" s="214" t="s">
        <v>395</v>
      </c>
      <c r="G442" s="214" t="s">
        <v>1882</v>
      </c>
      <c r="H442" s="214" t="s">
        <v>1883</v>
      </c>
      <c r="I442" s="214" t="s">
        <v>1884</v>
      </c>
      <c r="J442" s="214" t="s">
        <v>1874</v>
      </c>
      <c r="K442" s="95" t="s">
        <v>43</v>
      </c>
      <c r="L442" s="95" t="s">
        <v>44</v>
      </c>
      <c r="M442" s="214" t="s">
        <v>1195</v>
      </c>
      <c r="N442" s="214"/>
      <c r="O442" s="150"/>
      <c r="P442" s="150"/>
      <c r="Q442" s="150"/>
      <c r="R442" s="150"/>
      <c r="S442" s="126" t="e">
        <f t="shared" si="66"/>
        <v>#DIV/0!</v>
      </c>
      <c r="T442" s="112"/>
      <c r="U442" s="112"/>
      <c r="V442" s="112"/>
      <c r="W442" s="150"/>
      <c r="X442" s="157"/>
      <c r="Y442" s="111"/>
      <c r="Z442" s="111"/>
      <c r="AA442" s="111"/>
      <c r="AB442" s="111"/>
      <c r="AC442" s="111"/>
      <c r="AD442" s="143"/>
      <c r="AF442" s="134" t="e">
        <f>IF((#REF!+R442+X442)-P442=0,TRUE,FALSE)</f>
        <v>#REF!</v>
      </c>
      <c r="AG442" s="134" t="b">
        <f t="shared" si="67"/>
        <v>1</v>
      </c>
    </row>
    <row r="443" s="81" customFormat="1" customHeight="1" spans="1:33">
      <c r="A443" s="94">
        <f t="shared" si="65"/>
        <v>440</v>
      </c>
      <c r="B443" s="214" t="s">
        <v>1885</v>
      </c>
      <c r="C443" s="214" t="s">
        <v>1871</v>
      </c>
      <c r="D443" s="214" t="s">
        <v>36</v>
      </c>
      <c r="E443" s="214" t="s">
        <v>37</v>
      </c>
      <c r="F443" s="214" t="s">
        <v>395</v>
      </c>
      <c r="G443" s="214" t="s">
        <v>1886</v>
      </c>
      <c r="H443" s="214" t="s">
        <v>1887</v>
      </c>
      <c r="I443" s="214" t="s">
        <v>1888</v>
      </c>
      <c r="J443" s="94" t="s">
        <v>1880</v>
      </c>
      <c r="K443" s="95" t="s">
        <v>43</v>
      </c>
      <c r="L443" s="95" t="s">
        <v>44</v>
      </c>
      <c r="M443" s="214" t="s">
        <v>200</v>
      </c>
      <c r="N443" s="214"/>
      <c r="O443" s="150"/>
      <c r="P443" s="150"/>
      <c r="Q443" s="150"/>
      <c r="R443" s="150"/>
      <c r="S443" s="126" t="e">
        <f t="shared" si="66"/>
        <v>#DIV/0!</v>
      </c>
      <c r="T443" s="112"/>
      <c r="U443" s="112"/>
      <c r="V443" s="112"/>
      <c r="W443" s="215"/>
      <c r="X443" s="216"/>
      <c r="Y443" s="111"/>
      <c r="Z443" s="111"/>
      <c r="AA443" s="111"/>
      <c r="AB443" s="111"/>
      <c r="AC443" s="111"/>
      <c r="AD443" s="143"/>
      <c r="AF443" s="134" t="e">
        <f>IF((#REF!+R443+X443)-P443=0,TRUE,FALSE)</f>
        <v>#REF!</v>
      </c>
      <c r="AG443" s="134" t="b">
        <f t="shared" si="67"/>
        <v>1</v>
      </c>
    </row>
    <row r="444" s="81" customFormat="1" customHeight="1" spans="1:33">
      <c r="A444" s="94">
        <f t="shared" ref="A444:A453" si="68">ROW()-3</f>
        <v>441</v>
      </c>
      <c r="B444" s="214" t="s">
        <v>1889</v>
      </c>
      <c r="C444" s="214" t="s">
        <v>1871</v>
      </c>
      <c r="D444" s="214" t="s">
        <v>36</v>
      </c>
      <c r="E444" s="214" t="s">
        <v>37</v>
      </c>
      <c r="F444" s="214" t="s">
        <v>1890</v>
      </c>
      <c r="G444" s="214" t="s">
        <v>1891</v>
      </c>
      <c r="H444" s="214" t="s">
        <v>1892</v>
      </c>
      <c r="I444" s="214" t="s">
        <v>1893</v>
      </c>
      <c r="J444" s="214" t="s">
        <v>1874</v>
      </c>
      <c r="K444" s="95" t="s">
        <v>43</v>
      </c>
      <c r="L444" s="95" t="s">
        <v>44</v>
      </c>
      <c r="M444" s="214" t="s">
        <v>623</v>
      </c>
      <c r="N444" s="214"/>
      <c r="O444" s="150"/>
      <c r="P444" s="150"/>
      <c r="Q444" s="150"/>
      <c r="R444" s="150"/>
      <c r="S444" s="126" t="e">
        <f t="shared" si="66"/>
        <v>#DIV/0!</v>
      </c>
      <c r="T444" s="126"/>
      <c r="U444" s="126"/>
      <c r="V444" s="126"/>
      <c r="W444" s="150"/>
      <c r="X444" s="157"/>
      <c r="Y444" s="111"/>
      <c r="Z444" s="111"/>
      <c r="AA444" s="111"/>
      <c r="AB444" s="111"/>
      <c r="AC444" s="111"/>
      <c r="AD444" s="143"/>
      <c r="AF444" s="134" t="e">
        <f>IF((#REF!+R444+X444)-P444=0,TRUE,FALSE)</f>
        <v>#REF!</v>
      </c>
      <c r="AG444" s="134" t="b">
        <f t="shared" si="67"/>
        <v>1</v>
      </c>
    </row>
    <row r="445" s="81" customFormat="1" customHeight="1" spans="1:33">
      <c r="A445" s="94">
        <f t="shared" si="68"/>
        <v>442</v>
      </c>
      <c r="B445" s="214" t="s">
        <v>1533</v>
      </c>
      <c r="C445" s="214" t="s">
        <v>1871</v>
      </c>
      <c r="D445" s="214" t="s">
        <v>36</v>
      </c>
      <c r="E445" s="214" t="s">
        <v>37</v>
      </c>
      <c r="F445" s="214" t="s">
        <v>1285</v>
      </c>
      <c r="G445" s="214" t="s">
        <v>1894</v>
      </c>
      <c r="H445" s="214" t="s">
        <v>1892</v>
      </c>
      <c r="I445" s="214" t="s">
        <v>1895</v>
      </c>
      <c r="J445" s="214" t="s">
        <v>1874</v>
      </c>
      <c r="K445" s="95" t="s">
        <v>43</v>
      </c>
      <c r="L445" s="95" t="s">
        <v>44</v>
      </c>
      <c r="M445" s="214" t="s">
        <v>1656</v>
      </c>
      <c r="N445" s="214"/>
      <c r="O445" s="150"/>
      <c r="P445" s="150"/>
      <c r="Q445" s="150"/>
      <c r="R445" s="150"/>
      <c r="S445" s="126" t="e">
        <f t="shared" si="66"/>
        <v>#DIV/0!</v>
      </c>
      <c r="T445" s="126"/>
      <c r="U445" s="126"/>
      <c r="V445" s="126"/>
      <c r="W445" s="150"/>
      <c r="X445" s="157"/>
      <c r="Y445" s="111"/>
      <c r="Z445" s="111"/>
      <c r="AA445" s="111"/>
      <c r="AB445" s="111"/>
      <c r="AC445" s="111"/>
      <c r="AD445" s="143"/>
      <c r="AF445" s="134" t="e">
        <f>IF((#REF!+R445+X445)-P445=0,TRUE,FALSE)</f>
        <v>#REF!</v>
      </c>
      <c r="AG445" s="134" t="b">
        <f t="shared" si="67"/>
        <v>1</v>
      </c>
    </row>
    <row r="446" s="81" customFormat="1" customHeight="1" spans="1:33">
      <c r="A446" s="94">
        <f t="shared" si="68"/>
        <v>443</v>
      </c>
      <c r="B446" s="94" t="s">
        <v>1896</v>
      </c>
      <c r="C446" s="214" t="s">
        <v>1871</v>
      </c>
      <c r="D446" s="214" t="s">
        <v>36</v>
      </c>
      <c r="E446" s="214" t="s">
        <v>37</v>
      </c>
      <c r="F446" s="214" t="s">
        <v>105</v>
      </c>
      <c r="G446" s="94" t="s">
        <v>1897</v>
      </c>
      <c r="H446" s="94" t="s">
        <v>1892</v>
      </c>
      <c r="I446" s="94" t="s">
        <v>1898</v>
      </c>
      <c r="J446" s="94" t="s">
        <v>1880</v>
      </c>
      <c r="K446" s="95" t="s">
        <v>43</v>
      </c>
      <c r="L446" s="95" t="s">
        <v>44</v>
      </c>
      <c r="M446" s="94" t="s">
        <v>1195</v>
      </c>
      <c r="N446" s="94"/>
      <c r="O446" s="150"/>
      <c r="P446" s="150"/>
      <c r="Q446" s="150"/>
      <c r="R446" s="150"/>
      <c r="S446" s="126" t="e">
        <f t="shared" si="66"/>
        <v>#DIV/0!</v>
      </c>
      <c r="T446" s="126"/>
      <c r="U446" s="126"/>
      <c r="V446" s="126"/>
      <c r="W446" s="150"/>
      <c r="X446" s="157"/>
      <c r="Y446" s="111"/>
      <c r="Z446" s="111"/>
      <c r="AA446" s="111"/>
      <c r="AB446" s="111"/>
      <c r="AC446" s="111"/>
      <c r="AD446" s="143"/>
      <c r="AF446" s="134" t="e">
        <f>IF((#REF!+R446+X446)-P446=0,TRUE,FALSE)</f>
        <v>#REF!</v>
      </c>
      <c r="AG446" s="134" t="b">
        <f t="shared" si="67"/>
        <v>1</v>
      </c>
    </row>
    <row r="447" s="81" customFormat="1" customHeight="1" spans="1:33">
      <c r="A447" s="94">
        <f t="shared" si="68"/>
        <v>444</v>
      </c>
      <c r="B447" s="214" t="s">
        <v>1899</v>
      </c>
      <c r="C447" s="214" t="s">
        <v>1871</v>
      </c>
      <c r="D447" s="214" t="s">
        <v>36</v>
      </c>
      <c r="E447" s="214" t="s">
        <v>37</v>
      </c>
      <c r="F447" s="214" t="s">
        <v>1900</v>
      </c>
      <c r="G447" s="214" t="s">
        <v>1901</v>
      </c>
      <c r="H447" s="214" t="s">
        <v>1902</v>
      </c>
      <c r="I447" s="214" t="s">
        <v>1903</v>
      </c>
      <c r="J447" s="94" t="s">
        <v>1880</v>
      </c>
      <c r="K447" s="95" t="s">
        <v>43</v>
      </c>
      <c r="L447" s="95" t="s">
        <v>44</v>
      </c>
      <c r="M447" s="214" t="s">
        <v>1656</v>
      </c>
      <c r="N447" s="214"/>
      <c r="O447" s="150"/>
      <c r="P447" s="150"/>
      <c r="Q447" s="150"/>
      <c r="R447" s="150"/>
      <c r="S447" s="126" t="e">
        <f t="shared" si="66"/>
        <v>#DIV/0!</v>
      </c>
      <c r="T447" s="112"/>
      <c r="U447" s="112"/>
      <c r="V447" s="112"/>
      <c r="W447" s="150"/>
      <c r="X447" s="157"/>
      <c r="Y447" s="111"/>
      <c r="Z447" s="111"/>
      <c r="AA447" s="111"/>
      <c r="AB447" s="111"/>
      <c r="AC447" s="111"/>
      <c r="AD447" s="143"/>
      <c r="AF447" s="134" t="e">
        <f>IF((#REF!+R447+X447)-P447=0,TRUE,FALSE)</f>
        <v>#REF!</v>
      </c>
      <c r="AG447" s="134" t="b">
        <f t="shared" si="67"/>
        <v>1</v>
      </c>
    </row>
    <row r="448" s="81" customFormat="1" customHeight="1" spans="1:33">
      <c r="A448" s="94">
        <f t="shared" si="68"/>
        <v>445</v>
      </c>
      <c r="B448" s="214" t="s">
        <v>1904</v>
      </c>
      <c r="C448" s="214" t="s">
        <v>1871</v>
      </c>
      <c r="D448" s="214" t="s">
        <v>36</v>
      </c>
      <c r="E448" s="214" t="s">
        <v>37</v>
      </c>
      <c r="F448" s="214" t="s">
        <v>395</v>
      </c>
      <c r="G448" s="214" t="s">
        <v>1905</v>
      </c>
      <c r="H448" s="214" t="s">
        <v>1906</v>
      </c>
      <c r="I448" s="214" t="s">
        <v>1907</v>
      </c>
      <c r="J448" s="94" t="s">
        <v>1880</v>
      </c>
      <c r="K448" s="95" t="s">
        <v>43</v>
      </c>
      <c r="L448" s="95" t="s">
        <v>44</v>
      </c>
      <c r="M448" s="214" t="s">
        <v>1163</v>
      </c>
      <c r="N448" s="214"/>
      <c r="O448" s="150"/>
      <c r="P448" s="150"/>
      <c r="Q448" s="150"/>
      <c r="R448" s="150"/>
      <c r="S448" s="126" t="e">
        <f t="shared" si="66"/>
        <v>#DIV/0!</v>
      </c>
      <c r="T448" s="126"/>
      <c r="U448" s="126"/>
      <c r="V448" s="126"/>
      <c r="W448" s="150"/>
      <c r="X448" s="157"/>
      <c r="Y448" s="111"/>
      <c r="Z448" s="111"/>
      <c r="AA448" s="111"/>
      <c r="AB448" s="111"/>
      <c r="AC448" s="111"/>
      <c r="AD448" s="143"/>
      <c r="AF448" s="134" t="e">
        <f>IF((#REF!+R448+X448)-P448=0,TRUE,FALSE)</f>
        <v>#REF!</v>
      </c>
      <c r="AG448" s="134" t="b">
        <f t="shared" si="67"/>
        <v>1</v>
      </c>
    </row>
    <row r="449" s="81" customFormat="1" customHeight="1" spans="1:33">
      <c r="A449" s="94">
        <f t="shared" si="68"/>
        <v>446</v>
      </c>
      <c r="B449" s="214" t="s">
        <v>1908</v>
      </c>
      <c r="C449" s="214" t="s">
        <v>1871</v>
      </c>
      <c r="D449" s="214" t="s">
        <v>36</v>
      </c>
      <c r="E449" s="214" t="s">
        <v>37</v>
      </c>
      <c r="F449" s="214" t="s">
        <v>1909</v>
      </c>
      <c r="G449" s="214" t="s">
        <v>1910</v>
      </c>
      <c r="H449" s="214" t="s">
        <v>110</v>
      </c>
      <c r="I449" s="214" t="s">
        <v>1911</v>
      </c>
      <c r="J449" s="214" t="s">
        <v>1874</v>
      </c>
      <c r="K449" s="95" t="s">
        <v>43</v>
      </c>
      <c r="L449" s="95" t="s">
        <v>44</v>
      </c>
      <c r="M449" s="214" t="s">
        <v>1656</v>
      </c>
      <c r="N449" s="214"/>
      <c r="O449" s="150"/>
      <c r="P449" s="150"/>
      <c r="Q449" s="150"/>
      <c r="R449" s="150"/>
      <c r="S449" s="126" t="e">
        <f t="shared" si="66"/>
        <v>#DIV/0!</v>
      </c>
      <c r="T449" s="126"/>
      <c r="U449" s="126"/>
      <c r="V449" s="126"/>
      <c r="W449" s="150"/>
      <c r="X449" s="157"/>
      <c r="Y449" s="111"/>
      <c r="Z449" s="111"/>
      <c r="AA449" s="111"/>
      <c r="AB449" s="111"/>
      <c r="AC449" s="111"/>
      <c r="AD449" s="143"/>
      <c r="AF449" s="134" t="e">
        <f>IF((#REF!+R449+X449)-P449=0,TRUE,FALSE)</f>
        <v>#REF!</v>
      </c>
      <c r="AG449" s="134" t="b">
        <f t="shared" si="67"/>
        <v>1</v>
      </c>
    </row>
    <row r="450" s="81" customFormat="1" customHeight="1" spans="1:33">
      <c r="A450" s="94">
        <f t="shared" si="68"/>
        <v>447</v>
      </c>
      <c r="B450" s="214" t="s">
        <v>1912</v>
      </c>
      <c r="C450" s="214" t="s">
        <v>1871</v>
      </c>
      <c r="D450" s="214" t="s">
        <v>36</v>
      </c>
      <c r="E450" s="214" t="s">
        <v>37</v>
      </c>
      <c r="F450" s="214" t="s">
        <v>1913</v>
      </c>
      <c r="G450" s="214" t="s">
        <v>1914</v>
      </c>
      <c r="H450" s="214" t="s">
        <v>110</v>
      </c>
      <c r="I450" s="214" t="s">
        <v>1915</v>
      </c>
      <c r="J450" s="94" t="s">
        <v>1880</v>
      </c>
      <c r="K450" s="95" t="s">
        <v>43</v>
      </c>
      <c r="L450" s="95" t="s">
        <v>44</v>
      </c>
      <c r="M450" s="214" t="s">
        <v>80</v>
      </c>
      <c r="N450" s="214"/>
      <c r="O450" s="150"/>
      <c r="P450" s="150"/>
      <c r="Q450" s="150"/>
      <c r="R450" s="150"/>
      <c r="S450" s="126" t="e">
        <f t="shared" si="66"/>
        <v>#DIV/0!</v>
      </c>
      <c r="T450" s="126"/>
      <c r="U450" s="126"/>
      <c r="V450" s="126"/>
      <c r="W450" s="150"/>
      <c r="X450" s="157"/>
      <c r="Y450" s="111"/>
      <c r="Z450" s="111"/>
      <c r="AA450" s="111"/>
      <c r="AB450" s="111"/>
      <c r="AC450" s="111"/>
      <c r="AD450" s="143"/>
      <c r="AF450" s="134" t="e">
        <f>IF((#REF!+R450+X450)-P450=0,TRUE,FALSE)</f>
        <v>#REF!</v>
      </c>
      <c r="AG450" s="134" t="b">
        <f t="shared" si="67"/>
        <v>1</v>
      </c>
    </row>
    <row r="451" s="81" customFormat="1" customHeight="1" spans="1:33">
      <c r="A451" s="94">
        <f t="shared" si="68"/>
        <v>448</v>
      </c>
      <c r="B451" s="214" t="s">
        <v>1916</v>
      </c>
      <c r="C451" s="214" t="s">
        <v>1871</v>
      </c>
      <c r="D451" s="214" t="s">
        <v>36</v>
      </c>
      <c r="E451" s="214" t="s">
        <v>37</v>
      </c>
      <c r="F451" s="214" t="s">
        <v>1502</v>
      </c>
      <c r="G451" s="214" t="s">
        <v>1917</v>
      </c>
      <c r="H451" s="214" t="s">
        <v>208</v>
      </c>
      <c r="I451" s="214" t="s">
        <v>1918</v>
      </c>
      <c r="J451" s="94" t="s">
        <v>1880</v>
      </c>
      <c r="K451" s="95" t="s">
        <v>43</v>
      </c>
      <c r="L451" s="95" t="s">
        <v>44</v>
      </c>
      <c r="M451" s="214" t="s">
        <v>423</v>
      </c>
      <c r="N451" s="214"/>
      <c r="O451" s="150"/>
      <c r="P451" s="150"/>
      <c r="Q451" s="150"/>
      <c r="R451" s="150"/>
      <c r="S451" s="126" t="e">
        <f t="shared" si="66"/>
        <v>#DIV/0!</v>
      </c>
      <c r="T451" s="126"/>
      <c r="U451" s="126"/>
      <c r="V451" s="126"/>
      <c r="W451" s="150"/>
      <c r="X451" s="157"/>
      <c r="Y451" s="111"/>
      <c r="Z451" s="111"/>
      <c r="AA451" s="111"/>
      <c r="AB451" s="111"/>
      <c r="AC451" s="111"/>
      <c r="AD451" s="143"/>
      <c r="AF451" s="134" t="e">
        <f>IF((#REF!+R451+X451)-P451=0,TRUE,FALSE)</f>
        <v>#REF!</v>
      </c>
      <c r="AG451" s="134" t="b">
        <f t="shared" si="67"/>
        <v>1</v>
      </c>
    </row>
    <row r="452" s="81" customFormat="1" customHeight="1" spans="1:33">
      <c r="A452" s="94">
        <f t="shared" si="68"/>
        <v>449</v>
      </c>
      <c r="B452" s="214" t="s">
        <v>1919</v>
      </c>
      <c r="C452" s="214" t="s">
        <v>1871</v>
      </c>
      <c r="D452" s="214" t="s">
        <v>36</v>
      </c>
      <c r="E452" s="214" t="s">
        <v>37</v>
      </c>
      <c r="F452" s="214" t="s">
        <v>207</v>
      </c>
      <c r="G452" s="214" t="s">
        <v>1920</v>
      </c>
      <c r="H452" s="214" t="s">
        <v>1921</v>
      </c>
      <c r="I452" s="214" t="s">
        <v>1922</v>
      </c>
      <c r="J452" s="214" t="s">
        <v>1874</v>
      </c>
      <c r="K452" s="95" t="s">
        <v>43</v>
      </c>
      <c r="L452" s="95" t="s">
        <v>44</v>
      </c>
      <c r="M452" s="214" t="s">
        <v>551</v>
      </c>
      <c r="N452" s="214"/>
      <c r="O452" s="150"/>
      <c r="P452" s="150"/>
      <c r="Q452" s="150"/>
      <c r="R452" s="150"/>
      <c r="S452" s="126" t="e">
        <f t="shared" si="66"/>
        <v>#DIV/0!</v>
      </c>
      <c r="T452" s="126"/>
      <c r="U452" s="126"/>
      <c r="V452" s="126"/>
      <c r="W452" s="150"/>
      <c r="X452" s="157"/>
      <c r="Y452" s="111"/>
      <c r="Z452" s="111"/>
      <c r="AA452" s="111"/>
      <c r="AB452" s="111"/>
      <c r="AC452" s="111"/>
      <c r="AD452" s="143"/>
      <c r="AF452" s="134" t="e">
        <f>IF((#REF!+R452+X452)-P452=0,TRUE,FALSE)</f>
        <v>#REF!</v>
      </c>
      <c r="AG452" s="134" t="b">
        <f t="shared" si="67"/>
        <v>1</v>
      </c>
    </row>
    <row r="453" s="81" customFormat="1" customHeight="1" spans="1:33">
      <c r="A453" s="94">
        <f t="shared" si="68"/>
        <v>450</v>
      </c>
      <c r="B453" s="214" t="s">
        <v>1923</v>
      </c>
      <c r="C453" s="214" t="s">
        <v>1871</v>
      </c>
      <c r="D453" s="214" t="s">
        <v>36</v>
      </c>
      <c r="E453" s="214" t="s">
        <v>37</v>
      </c>
      <c r="F453" s="214" t="s">
        <v>434</v>
      </c>
      <c r="G453" s="214" t="s">
        <v>1920</v>
      </c>
      <c r="H453" s="214" t="s">
        <v>129</v>
      </c>
      <c r="I453" s="94" t="s">
        <v>1924</v>
      </c>
      <c r="J453" s="214" t="s">
        <v>1874</v>
      </c>
      <c r="K453" s="95" t="s">
        <v>43</v>
      </c>
      <c r="L453" s="95" t="s">
        <v>44</v>
      </c>
      <c r="M453" s="214" t="s">
        <v>316</v>
      </c>
      <c r="N453" s="214"/>
      <c r="O453" s="150"/>
      <c r="P453" s="150"/>
      <c r="Q453" s="150"/>
      <c r="R453" s="150"/>
      <c r="S453" s="126" t="e">
        <f t="shared" si="66"/>
        <v>#DIV/0!</v>
      </c>
      <c r="T453" s="126"/>
      <c r="U453" s="126"/>
      <c r="V453" s="126"/>
      <c r="W453" s="150"/>
      <c r="X453" s="157"/>
      <c r="Y453" s="111"/>
      <c r="Z453" s="111"/>
      <c r="AA453" s="111"/>
      <c r="AB453" s="111"/>
      <c r="AC453" s="111"/>
      <c r="AD453" s="143"/>
      <c r="AF453" s="134" t="e">
        <f>IF((#REF!+R453+X453)-P453=0,TRUE,FALSE)</f>
        <v>#REF!</v>
      </c>
      <c r="AG453" s="134" t="b">
        <f t="shared" si="67"/>
        <v>1</v>
      </c>
    </row>
    <row r="454" s="81" customFormat="1" customHeight="1" spans="1:33">
      <c r="A454" s="94">
        <f t="shared" ref="A454:A470" si="69">ROW()-3</f>
        <v>451</v>
      </c>
      <c r="B454" s="214" t="s">
        <v>1925</v>
      </c>
      <c r="C454" s="214" t="s">
        <v>1871</v>
      </c>
      <c r="D454" s="214" t="s">
        <v>36</v>
      </c>
      <c r="E454" s="214" t="s">
        <v>37</v>
      </c>
      <c r="F454" s="214" t="s">
        <v>207</v>
      </c>
      <c r="G454" s="214" t="s">
        <v>1926</v>
      </c>
      <c r="H454" s="214" t="s">
        <v>1161</v>
      </c>
      <c r="I454" s="214" t="s">
        <v>1927</v>
      </c>
      <c r="J454" s="94" t="s">
        <v>1880</v>
      </c>
      <c r="K454" s="95" t="s">
        <v>43</v>
      </c>
      <c r="L454" s="95" t="s">
        <v>44</v>
      </c>
      <c r="M454" s="214" t="s">
        <v>1928</v>
      </c>
      <c r="N454" s="214"/>
      <c r="O454" s="150"/>
      <c r="P454" s="150"/>
      <c r="Q454" s="150"/>
      <c r="R454" s="150"/>
      <c r="S454" s="126" t="e">
        <f t="shared" si="66"/>
        <v>#DIV/0!</v>
      </c>
      <c r="T454" s="126"/>
      <c r="U454" s="126"/>
      <c r="V454" s="126"/>
      <c r="W454" s="150"/>
      <c r="X454" s="157"/>
      <c r="Y454" s="111"/>
      <c r="Z454" s="111"/>
      <c r="AA454" s="111"/>
      <c r="AB454" s="111"/>
      <c r="AC454" s="111"/>
      <c r="AD454" s="143"/>
      <c r="AF454" s="134" t="e">
        <f>IF((#REF!+R454+X454)-P454=0,TRUE,FALSE)</f>
        <v>#REF!</v>
      </c>
      <c r="AG454" s="134" t="b">
        <f t="shared" si="67"/>
        <v>1</v>
      </c>
    </row>
    <row r="455" s="81" customFormat="1" customHeight="1" spans="1:33">
      <c r="A455" s="94">
        <f t="shared" si="69"/>
        <v>452</v>
      </c>
      <c r="B455" s="214" t="s">
        <v>1929</v>
      </c>
      <c r="C455" s="214" t="s">
        <v>1871</v>
      </c>
      <c r="D455" s="214" t="s">
        <v>36</v>
      </c>
      <c r="E455" s="214" t="s">
        <v>37</v>
      </c>
      <c r="F455" s="214" t="s">
        <v>395</v>
      </c>
      <c r="G455" s="214" t="s">
        <v>1930</v>
      </c>
      <c r="H455" s="214" t="s">
        <v>208</v>
      </c>
      <c r="I455" s="214" t="s">
        <v>1931</v>
      </c>
      <c r="J455" s="214" t="s">
        <v>1874</v>
      </c>
      <c r="K455" s="95" t="s">
        <v>43</v>
      </c>
      <c r="L455" s="95" t="s">
        <v>44</v>
      </c>
      <c r="M455" s="214" t="s">
        <v>1656</v>
      </c>
      <c r="N455" s="214"/>
      <c r="O455" s="150"/>
      <c r="P455" s="150"/>
      <c r="Q455" s="150"/>
      <c r="R455" s="150"/>
      <c r="S455" s="126" t="e">
        <f t="shared" si="66"/>
        <v>#DIV/0!</v>
      </c>
      <c r="T455" s="126"/>
      <c r="U455" s="126"/>
      <c r="V455" s="126"/>
      <c r="W455" s="150"/>
      <c r="X455" s="157"/>
      <c r="Y455" s="111"/>
      <c r="Z455" s="111"/>
      <c r="AA455" s="111"/>
      <c r="AB455" s="111"/>
      <c r="AC455" s="111"/>
      <c r="AD455" s="143"/>
      <c r="AF455" s="134" t="e">
        <f>IF((#REF!+R455+X455)-P455=0,TRUE,FALSE)</f>
        <v>#REF!</v>
      </c>
      <c r="AG455" s="134" t="b">
        <f t="shared" si="67"/>
        <v>1</v>
      </c>
    </row>
    <row r="456" s="81" customFormat="1" customHeight="1" spans="1:33">
      <c r="A456" s="94">
        <f t="shared" si="69"/>
        <v>453</v>
      </c>
      <c r="B456" s="214" t="s">
        <v>1932</v>
      </c>
      <c r="C456" s="214" t="s">
        <v>1871</v>
      </c>
      <c r="D456" s="214" t="s">
        <v>36</v>
      </c>
      <c r="E456" s="214" t="s">
        <v>37</v>
      </c>
      <c r="F456" s="214" t="s">
        <v>395</v>
      </c>
      <c r="G456" s="214" t="s">
        <v>1933</v>
      </c>
      <c r="H456" s="214" t="s">
        <v>1934</v>
      </c>
      <c r="I456" s="214" t="s">
        <v>1935</v>
      </c>
      <c r="J456" s="94" t="s">
        <v>1880</v>
      </c>
      <c r="K456" s="95" t="s">
        <v>43</v>
      </c>
      <c r="L456" s="95" t="s">
        <v>44</v>
      </c>
      <c r="M456" s="214" t="s">
        <v>892</v>
      </c>
      <c r="N456" s="214"/>
      <c r="O456" s="150"/>
      <c r="P456" s="150"/>
      <c r="Q456" s="150"/>
      <c r="R456" s="150"/>
      <c r="S456" s="126" t="e">
        <f t="shared" si="66"/>
        <v>#DIV/0!</v>
      </c>
      <c r="T456" s="112"/>
      <c r="U456" s="112"/>
      <c r="V456" s="112"/>
      <c r="W456" s="150"/>
      <c r="X456" s="157"/>
      <c r="Y456" s="111"/>
      <c r="Z456" s="111"/>
      <c r="AA456" s="111"/>
      <c r="AB456" s="111"/>
      <c r="AC456" s="111"/>
      <c r="AD456" s="143"/>
      <c r="AF456" s="134" t="e">
        <f>IF((#REF!+R456+X456)-P456=0,TRUE,FALSE)</f>
        <v>#REF!</v>
      </c>
      <c r="AG456" s="134" t="b">
        <f t="shared" si="67"/>
        <v>1</v>
      </c>
    </row>
    <row r="457" s="81" customFormat="1" customHeight="1" spans="1:33">
      <c r="A457" s="94">
        <f t="shared" si="69"/>
        <v>454</v>
      </c>
      <c r="B457" s="214" t="s">
        <v>1936</v>
      </c>
      <c r="C457" s="214" t="s">
        <v>1871</v>
      </c>
      <c r="D457" s="214" t="s">
        <v>36</v>
      </c>
      <c r="E457" s="214" t="s">
        <v>37</v>
      </c>
      <c r="F457" s="214" t="s">
        <v>1937</v>
      </c>
      <c r="G457" s="214" t="s">
        <v>1930</v>
      </c>
      <c r="H457" s="214" t="s">
        <v>208</v>
      </c>
      <c r="I457" s="214" t="s">
        <v>1938</v>
      </c>
      <c r="J457" s="214" t="s">
        <v>1874</v>
      </c>
      <c r="K457" s="95" t="s">
        <v>43</v>
      </c>
      <c r="L457" s="95" t="s">
        <v>44</v>
      </c>
      <c r="M457" s="214" t="s">
        <v>423</v>
      </c>
      <c r="N457" s="214"/>
      <c r="O457" s="150"/>
      <c r="P457" s="150"/>
      <c r="Q457" s="150"/>
      <c r="R457" s="150"/>
      <c r="S457" s="126" t="e">
        <f t="shared" si="66"/>
        <v>#DIV/0!</v>
      </c>
      <c r="T457" s="126"/>
      <c r="U457" s="126"/>
      <c r="V457" s="126"/>
      <c r="W457" s="150"/>
      <c r="X457" s="157"/>
      <c r="Y457" s="111"/>
      <c r="Z457" s="111"/>
      <c r="AA457" s="111"/>
      <c r="AB457" s="111"/>
      <c r="AC457" s="111"/>
      <c r="AD457" s="143"/>
      <c r="AF457" s="134" t="e">
        <f>IF((#REF!+R457+X457)-P457=0,TRUE,FALSE)</f>
        <v>#REF!</v>
      </c>
      <c r="AG457" s="134" t="b">
        <f t="shared" si="67"/>
        <v>1</v>
      </c>
    </row>
    <row r="458" s="81" customFormat="1" customHeight="1" spans="1:33">
      <c r="A458" s="94">
        <f t="shared" si="69"/>
        <v>455</v>
      </c>
      <c r="B458" s="214" t="s">
        <v>1939</v>
      </c>
      <c r="C458" s="214" t="s">
        <v>1871</v>
      </c>
      <c r="D458" s="214" t="s">
        <v>36</v>
      </c>
      <c r="E458" s="214" t="s">
        <v>37</v>
      </c>
      <c r="F458" s="214" t="s">
        <v>207</v>
      </c>
      <c r="G458" s="214" t="s">
        <v>1940</v>
      </c>
      <c r="H458" s="214" t="s">
        <v>208</v>
      </c>
      <c r="I458" s="214" t="s">
        <v>1941</v>
      </c>
      <c r="J458" s="214" t="s">
        <v>1874</v>
      </c>
      <c r="K458" s="95" t="s">
        <v>43</v>
      </c>
      <c r="L458" s="95" t="s">
        <v>44</v>
      </c>
      <c r="M458" s="214" t="s">
        <v>316</v>
      </c>
      <c r="N458" s="214"/>
      <c r="O458" s="150"/>
      <c r="P458" s="150"/>
      <c r="Q458" s="150"/>
      <c r="R458" s="150"/>
      <c r="S458" s="126" t="e">
        <f t="shared" si="66"/>
        <v>#DIV/0!</v>
      </c>
      <c r="T458" s="126"/>
      <c r="U458" s="126"/>
      <c r="V458" s="126"/>
      <c r="W458" s="150"/>
      <c r="X458" s="157"/>
      <c r="Y458" s="111"/>
      <c r="Z458" s="111"/>
      <c r="AA458" s="111"/>
      <c r="AB458" s="111"/>
      <c r="AC458" s="111"/>
      <c r="AD458" s="143"/>
      <c r="AF458" s="134" t="e">
        <f>IF((#REF!+R458+X458)-P458=0,TRUE,FALSE)</f>
        <v>#REF!</v>
      </c>
      <c r="AG458" s="134" t="b">
        <f t="shared" si="67"/>
        <v>1</v>
      </c>
    </row>
    <row r="459" s="81" customFormat="1" customHeight="1" spans="1:33">
      <c r="A459" s="94">
        <f t="shared" si="69"/>
        <v>456</v>
      </c>
      <c r="B459" s="214" t="s">
        <v>1942</v>
      </c>
      <c r="C459" s="214" t="s">
        <v>1871</v>
      </c>
      <c r="D459" s="214" t="s">
        <v>36</v>
      </c>
      <c r="E459" s="214" t="s">
        <v>37</v>
      </c>
      <c r="F459" s="214" t="s">
        <v>207</v>
      </c>
      <c r="G459" s="214" t="s">
        <v>1943</v>
      </c>
      <c r="H459" s="214" t="s">
        <v>208</v>
      </c>
      <c r="I459" s="214" t="s">
        <v>1944</v>
      </c>
      <c r="J459" s="94" t="s">
        <v>1880</v>
      </c>
      <c r="K459" s="95" t="s">
        <v>43</v>
      </c>
      <c r="L459" s="95" t="s">
        <v>44</v>
      </c>
      <c r="M459" s="94" t="s">
        <v>905</v>
      </c>
      <c r="N459" s="94"/>
      <c r="O459" s="150"/>
      <c r="P459" s="150"/>
      <c r="Q459" s="150"/>
      <c r="R459" s="150"/>
      <c r="S459" s="126" t="e">
        <f t="shared" si="66"/>
        <v>#DIV/0!</v>
      </c>
      <c r="T459" s="126"/>
      <c r="U459" s="126"/>
      <c r="V459" s="126"/>
      <c r="W459" s="150"/>
      <c r="X459" s="157"/>
      <c r="Y459" s="111"/>
      <c r="Z459" s="111"/>
      <c r="AA459" s="111"/>
      <c r="AB459" s="111"/>
      <c r="AC459" s="111"/>
      <c r="AD459" s="143"/>
      <c r="AF459" s="134" t="e">
        <f>IF((#REF!+R459+X459)-P459=0,TRUE,FALSE)</f>
        <v>#REF!</v>
      </c>
      <c r="AG459" s="134" t="b">
        <f t="shared" si="67"/>
        <v>1</v>
      </c>
    </row>
    <row r="460" s="81" customFormat="1" customHeight="1" spans="1:33">
      <c r="A460" s="94">
        <f t="shared" si="69"/>
        <v>457</v>
      </c>
      <c r="B460" s="214" t="s">
        <v>1945</v>
      </c>
      <c r="C460" s="214" t="s">
        <v>1871</v>
      </c>
      <c r="D460" s="214" t="s">
        <v>36</v>
      </c>
      <c r="E460" s="214" t="s">
        <v>37</v>
      </c>
      <c r="F460" s="214" t="s">
        <v>207</v>
      </c>
      <c r="G460" s="214" t="s">
        <v>1946</v>
      </c>
      <c r="H460" s="214" t="s">
        <v>1174</v>
      </c>
      <c r="I460" s="214" t="s">
        <v>1947</v>
      </c>
      <c r="J460" s="214" t="s">
        <v>1874</v>
      </c>
      <c r="K460" s="95" t="s">
        <v>43</v>
      </c>
      <c r="L460" s="95" t="s">
        <v>44</v>
      </c>
      <c r="M460" s="214" t="s">
        <v>1195</v>
      </c>
      <c r="N460" s="214"/>
      <c r="O460" s="150"/>
      <c r="P460" s="150"/>
      <c r="Q460" s="150"/>
      <c r="R460" s="150"/>
      <c r="S460" s="126" t="e">
        <f t="shared" si="66"/>
        <v>#DIV/0!</v>
      </c>
      <c r="T460" s="112"/>
      <c r="U460" s="112"/>
      <c r="V460" s="112"/>
      <c r="W460" s="150"/>
      <c r="X460" s="157"/>
      <c r="Y460" s="111"/>
      <c r="Z460" s="111"/>
      <c r="AA460" s="111"/>
      <c r="AB460" s="111"/>
      <c r="AC460" s="111"/>
      <c r="AD460" s="143"/>
      <c r="AF460" s="134" t="e">
        <f>IF((#REF!+R460+X460)-P460=0,TRUE,FALSE)</f>
        <v>#REF!</v>
      </c>
      <c r="AG460" s="134" t="b">
        <f t="shared" si="67"/>
        <v>1</v>
      </c>
    </row>
    <row r="461" s="81" customFormat="1" customHeight="1" spans="1:33">
      <c r="A461" s="94">
        <f t="shared" si="69"/>
        <v>458</v>
      </c>
      <c r="B461" s="214" t="s">
        <v>1948</v>
      </c>
      <c r="C461" s="214" t="s">
        <v>1871</v>
      </c>
      <c r="D461" s="214" t="s">
        <v>36</v>
      </c>
      <c r="E461" s="214" t="s">
        <v>37</v>
      </c>
      <c r="F461" s="94" t="s">
        <v>207</v>
      </c>
      <c r="G461" s="94" t="s">
        <v>1949</v>
      </c>
      <c r="H461" s="214" t="s">
        <v>1950</v>
      </c>
      <c r="I461" s="214" t="s">
        <v>1951</v>
      </c>
      <c r="J461" s="94" t="s">
        <v>1880</v>
      </c>
      <c r="K461" s="95" t="s">
        <v>43</v>
      </c>
      <c r="L461" s="95" t="s">
        <v>44</v>
      </c>
      <c r="M461" s="214" t="s">
        <v>1656</v>
      </c>
      <c r="N461" s="214"/>
      <c r="O461" s="150"/>
      <c r="P461" s="150"/>
      <c r="Q461" s="150"/>
      <c r="R461" s="150"/>
      <c r="S461" s="126" t="e">
        <f t="shared" si="66"/>
        <v>#DIV/0!</v>
      </c>
      <c r="T461" s="126"/>
      <c r="U461" s="126"/>
      <c r="V461" s="126"/>
      <c r="W461" s="215"/>
      <c r="X461" s="216"/>
      <c r="Y461" s="111"/>
      <c r="Z461" s="111"/>
      <c r="AA461" s="111"/>
      <c r="AB461" s="111"/>
      <c r="AC461" s="111"/>
      <c r="AD461" s="143"/>
      <c r="AF461" s="134" t="e">
        <f>IF((#REF!+R461+X461)-P461=0,TRUE,FALSE)</f>
        <v>#REF!</v>
      </c>
      <c r="AG461" s="134" t="b">
        <f t="shared" si="67"/>
        <v>1</v>
      </c>
    </row>
    <row r="462" customHeight="1" spans="1:33">
      <c r="A462" s="94">
        <f t="shared" si="69"/>
        <v>459</v>
      </c>
      <c r="B462" s="143" t="s">
        <v>1952</v>
      </c>
      <c r="C462" s="137" t="s">
        <v>1570</v>
      </c>
      <c r="D462" s="137" t="s">
        <v>36</v>
      </c>
      <c r="E462" s="137" t="s">
        <v>213</v>
      </c>
      <c r="F462" s="137" t="s">
        <v>113</v>
      </c>
      <c r="G462" s="137" t="s">
        <v>1953</v>
      </c>
      <c r="H462" s="137" t="s">
        <v>1623</v>
      </c>
      <c r="I462" s="156"/>
      <c r="J462" s="156"/>
      <c r="K462" s="156"/>
      <c r="L462" s="156"/>
      <c r="M462" s="137"/>
      <c r="N462" s="137"/>
      <c r="O462" s="150"/>
      <c r="P462" s="150"/>
      <c r="Q462" s="150"/>
      <c r="R462" s="150"/>
      <c r="S462" s="126" t="e">
        <f t="shared" si="66"/>
        <v>#DIV/0!</v>
      </c>
      <c r="T462" s="126"/>
      <c r="U462" s="126"/>
      <c r="V462" s="126"/>
      <c r="W462" s="150"/>
      <c r="X462" s="150"/>
      <c r="Y462" s="150"/>
      <c r="Z462" s="150"/>
      <c r="AA462" s="150"/>
      <c r="AB462" s="150"/>
      <c r="AC462" s="150"/>
      <c r="AD462" s="137"/>
      <c r="AF462" s="134" t="e">
        <f>IF((#REF!+R462+X462)-P462=0,TRUE,FALSE)</f>
        <v>#REF!</v>
      </c>
      <c r="AG462" s="134" t="b">
        <f t="shared" si="67"/>
        <v>1</v>
      </c>
    </row>
    <row r="463" customHeight="1" spans="1:30">
      <c r="A463" s="94">
        <f t="shared" si="69"/>
        <v>460</v>
      </c>
      <c r="B463" s="177" t="s">
        <v>1954</v>
      </c>
      <c r="C463" s="179" t="s">
        <v>1330</v>
      </c>
      <c r="D463" s="179" t="s">
        <v>36</v>
      </c>
      <c r="E463" s="179" t="s">
        <v>1023</v>
      </c>
      <c r="F463" s="177" t="s">
        <v>1955</v>
      </c>
      <c r="G463" s="177" t="s">
        <v>1956</v>
      </c>
      <c r="H463" s="177" t="s">
        <v>1957</v>
      </c>
      <c r="I463" s="179" t="s">
        <v>1958</v>
      </c>
      <c r="J463" s="168" t="s">
        <v>1333</v>
      </c>
      <c r="K463" s="168" t="s">
        <v>1028</v>
      </c>
      <c r="L463" s="166" t="s">
        <v>1029</v>
      </c>
      <c r="M463" s="177" t="s">
        <v>1703</v>
      </c>
      <c r="N463" s="177"/>
      <c r="O463" s="171"/>
      <c r="P463" s="171"/>
      <c r="Q463" s="171"/>
      <c r="R463" s="171"/>
      <c r="S463" s="126" t="e">
        <f t="shared" si="66"/>
        <v>#DIV/0!</v>
      </c>
      <c r="T463" s="218"/>
      <c r="U463" s="218"/>
      <c r="V463" s="218"/>
      <c r="W463" s="150"/>
      <c r="X463" s="150"/>
      <c r="Y463" s="150"/>
      <c r="Z463" s="150"/>
      <c r="AA463" s="150"/>
      <c r="AB463" s="150"/>
      <c r="AC463" s="150"/>
      <c r="AD463" s="137"/>
    </row>
    <row r="464" customHeight="1" spans="1:30">
      <c r="A464" s="94">
        <f t="shared" si="69"/>
        <v>461</v>
      </c>
      <c r="B464" s="143" t="s">
        <v>1959</v>
      </c>
      <c r="C464" s="137" t="s">
        <v>1871</v>
      </c>
      <c r="D464" s="179" t="s">
        <v>36</v>
      </c>
      <c r="E464" s="137" t="s">
        <v>37</v>
      </c>
      <c r="F464" s="137" t="s">
        <v>862</v>
      </c>
      <c r="G464" s="137" t="s">
        <v>1960</v>
      </c>
      <c r="H464" s="137" t="s">
        <v>1961</v>
      </c>
      <c r="I464" s="156" t="s">
        <v>1962</v>
      </c>
      <c r="J464" s="168" t="s">
        <v>1333</v>
      </c>
      <c r="K464" s="156"/>
      <c r="L464" s="156"/>
      <c r="M464" s="137" t="s">
        <v>267</v>
      </c>
      <c r="N464" s="137"/>
      <c r="O464" s="150"/>
      <c r="P464" s="150"/>
      <c r="Q464" s="150"/>
      <c r="R464" s="150"/>
      <c r="S464" s="126" t="e">
        <f t="shared" si="66"/>
        <v>#DIV/0!</v>
      </c>
      <c r="T464" s="218"/>
      <c r="U464" s="218"/>
      <c r="V464" s="218"/>
      <c r="W464" s="150"/>
      <c r="X464" s="150"/>
      <c r="Y464" s="150"/>
      <c r="Z464" s="150"/>
      <c r="AA464" s="150"/>
      <c r="AB464" s="150"/>
      <c r="AC464" s="150"/>
      <c r="AD464" s="137"/>
    </row>
    <row r="465" s="82" customFormat="1" customHeight="1" spans="1:31">
      <c r="A465" s="94">
        <f t="shared" si="69"/>
        <v>462</v>
      </c>
      <c r="B465" s="143" t="s">
        <v>1963</v>
      </c>
      <c r="C465" s="137" t="s">
        <v>1871</v>
      </c>
      <c r="D465" s="179" t="s">
        <v>36</v>
      </c>
      <c r="E465" s="137" t="s">
        <v>37</v>
      </c>
      <c r="F465" s="137" t="s">
        <v>862</v>
      </c>
      <c r="G465" s="137" t="s">
        <v>1964</v>
      </c>
      <c r="H465" s="137" t="s">
        <v>208</v>
      </c>
      <c r="I465" s="156" t="s">
        <v>1965</v>
      </c>
      <c r="J465" s="156" t="s">
        <v>1874</v>
      </c>
      <c r="K465" s="95" t="s">
        <v>43</v>
      </c>
      <c r="L465" s="95" t="s">
        <v>44</v>
      </c>
      <c r="M465" s="137" t="s">
        <v>1966</v>
      </c>
      <c r="N465" s="137"/>
      <c r="O465" s="150"/>
      <c r="P465" s="150"/>
      <c r="Q465" s="150"/>
      <c r="R465" s="150"/>
      <c r="S465" s="126" t="e">
        <f t="shared" si="66"/>
        <v>#DIV/0!</v>
      </c>
      <c r="T465" s="218"/>
      <c r="U465" s="218"/>
      <c r="V465" s="218"/>
      <c r="W465" s="150"/>
      <c r="X465" s="150"/>
      <c r="Y465" s="150"/>
      <c r="Z465" s="150"/>
      <c r="AA465" s="150"/>
      <c r="AB465" s="150"/>
      <c r="AC465" s="150"/>
      <c r="AD465" s="137"/>
      <c r="AE465" s="219"/>
    </row>
    <row r="466" customHeight="1" spans="1:35">
      <c r="A466" s="94">
        <f t="shared" si="69"/>
        <v>463</v>
      </c>
      <c r="B466" s="143" t="s">
        <v>1967</v>
      </c>
      <c r="C466" s="137" t="s">
        <v>1570</v>
      </c>
      <c r="D466" s="137" t="s">
        <v>36</v>
      </c>
      <c r="E466" s="137" t="s">
        <v>213</v>
      </c>
      <c r="F466" s="137" t="s">
        <v>1955</v>
      </c>
      <c r="G466" s="137" t="s">
        <v>1968</v>
      </c>
      <c r="H466" s="137" t="s">
        <v>455</v>
      </c>
      <c r="I466" s="156"/>
      <c r="J466" s="156"/>
      <c r="K466" s="156"/>
      <c r="L466" s="156"/>
      <c r="M466" s="137"/>
      <c r="N466" s="137"/>
      <c r="O466" s="150"/>
      <c r="P466" s="150"/>
      <c r="Q466" s="150"/>
      <c r="R466" s="150"/>
      <c r="S466" s="126" t="e">
        <f t="shared" si="66"/>
        <v>#DIV/0!</v>
      </c>
      <c r="T466" s="126"/>
      <c r="U466" s="126"/>
      <c r="V466" s="126"/>
      <c r="W466" s="150"/>
      <c r="X466" s="150"/>
      <c r="Y466" s="150"/>
      <c r="Z466" s="150"/>
      <c r="AA466" s="150"/>
      <c r="AB466" s="150"/>
      <c r="AC466" s="150"/>
      <c r="AD466" s="137"/>
      <c r="AE466" s="219"/>
      <c r="AF466" s="134" t="e">
        <f>IF((#REF!+R466+X466)-P466=0,TRUE,FALSE)</f>
        <v>#REF!</v>
      </c>
      <c r="AG466" s="134" t="b">
        <f>IF((P466+W466+Y466)-O466=0,TRUE,FALSE)</f>
        <v>1</v>
      </c>
      <c r="AH466" s="82"/>
      <c r="AI466" s="82"/>
    </row>
    <row r="467" customHeight="1" spans="1:33">
      <c r="A467" s="94">
        <f t="shared" si="69"/>
        <v>464</v>
      </c>
      <c r="B467" s="100" t="s">
        <v>1969</v>
      </c>
      <c r="C467" s="101" t="s">
        <v>1773</v>
      </c>
      <c r="D467" s="101" t="s">
        <v>36</v>
      </c>
      <c r="E467" s="101" t="s">
        <v>343</v>
      </c>
      <c r="F467" s="101" t="s">
        <v>329</v>
      </c>
      <c r="G467" s="99" t="s">
        <v>1970</v>
      </c>
      <c r="H467" s="99" t="s">
        <v>560</v>
      </c>
      <c r="I467" s="100" t="s">
        <v>1971</v>
      </c>
      <c r="J467" s="101" t="s">
        <v>1822</v>
      </c>
      <c r="K467" s="101" t="s">
        <v>1823</v>
      </c>
      <c r="L467" s="103" t="s">
        <v>348</v>
      </c>
      <c r="M467" s="99" t="s">
        <v>1070</v>
      </c>
      <c r="N467" s="99"/>
      <c r="O467" s="150"/>
      <c r="P467" s="150"/>
      <c r="Q467" s="150"/>
      <c r="R467" s="150"/>
      <c r="S467" s="126" t="e">
        <f t="shared" si="66"/>
        <v>#DIV/0!</v>
      </c>
      <c r="T467" s="101"/>
      <c r="U467" s="101"/>
      <c r="V467" s="101"/>
      <c r="W467" s="150"/>
      <c r="X467" s="150"/>
      <c r="Y467" s="150"/>
      <c r="Z467" s="150"/>
      <c r="AA467" s="150"/>
      <c r="AB467" s="150"/>
      <c r="AC467" s="150"/>
      <c r="AD467" s="137"/>
      <c r="AF467" s="134"/>
      <c r="AG467" s="134"/>
    </row>
    <row r="468" customHeight="1" spans="1:33">
      <c r="A468" s="94">
        <f t="shared" si="69"/>
        <v>465</v>
      </c>
      <c r="B468" s="100" t="s">
        <v>1972</v>
      </c>
      <c r="C468" s="101" t="s">
        <v>1773</v>
      </c>
      <c r="D468" s="101" t="s">
        <v>36</v>
      </c>
      <c r="E468" s="101" t="s">
        <v>343</v>
      </c>
      <c r="F468" s="101" t="s">
        <v>329</v>
      </c>
      <c r="G468" s="99" t="s">
        <v>1973</v>
      </c>
      <c r="H468" s="99" t="s">
        <v>1974</v>
      </c>
      <c r="I468" s="100" t="s">
        <v>1975</v>
      </c>
      <c r="J468" s="101" t="s">
        <v>1822</v>
      </c>
      <c r="K468" s="101" t="s">
        <v>1823</v>
      </c>
      <c r="L468" s="103" t="s">
        <v>348</v>
      </c>
      <c r="M468" s="99" t="s">
        <v>94</v>
      </c>
      <c r="N468" s="99"/>
      <c r="O468" s="150"/>
      <c r="P468" s="150"/>
      <c r="Q468" s="150"/>
      <c r="R468" s="150"/>
      <c r="S468" s="126" t="e">
        <f t="shared" si="66"/>
        <v>#DIV/0!</v>
      </c>
      <c r="T468" s="112"/>
      <c r="U468" s="112"/>
      <c r="V468" s="101"/>
      <c r="W468" s="150"/>
      <c r="X468" s="150"/>
      <c r="Y468" s="150"/>
      <c r="Z468" s="150"/>
      <c r="AA468" s="150"/>
      <c r="AB468" s="150"/>
      <c r="AC468" s="150"/>
      <c r="AD468" s="137"/>
      <c r="AF468" s="134"/>
      <c r="AG468" s="134"/>
    </row>
    <row r="469" customHeight="1" spans="1:33">
      <c r="A469" s="94">
        <f t="shared" si="69"/>
        <v>466</v>
      </c>
      <c r="B469" s="143" t="s">
        <v>1976</v>
      </c>
      <c r="C469" s="137" t="s">
        <v>1570</v>
      </c>
      <c r="D469" s="137" t="s">
        <v>36</v>
      </c>
      <c r="E469" s="137" t="s">
        <v>213</v>
      </c>
      <c r="F469" s="137" t="s">
        <v>862</v>
      </c>
      <c r="G469" s="137" t="s">
        <v>1977</v>
      </c>
      <c r="H469" s="137" t="s">
        <v>1978</v>
      </c>
      <c r="I469" s="156"/>
      <c r="J469" s="156"/>
      <c r="K469" s="156"/>
      <c r="L469" s="156"/>
      <c r="M469" s="137"/>
      <c r="N469" s="137"/>
      <c r="O469" s="150"/>
      <c r="P469" s="150"/>
      <c r="Q469" s="150"/>
      <c r="R469" s="150"/>
      <c r="S469" s="126" t="e">
        <f t="shared" si="66"/>
        <v>#DIV/0!</v>
      </c>
      <c r="T469" s="126"/>
      <c r="U469" s="126"/>
      <c r="V469" s="126"/>
      <c r="W469" s="150"/>
      <c r="X469" s="150"/>
      <c r="Y469" s="150"/>
      <c r="Z469" s="150"/>
      <c r="AA469" s="150"/>
      <c r="AB469" s="150"/>
      <c r="AC469" s="150"/>
      <c r="AD469" s="137"/>
      <c r="AF469" s="134" t="e">
        <f>IF((#REF!+R469+X469)-P469=0,TRUE,FALSE)</f>
        <v>#REF!</v>
      </c>
      <c r="AG469" s="134" t="b">
        <f>IF((P469+W469+Y469)-O469=0,TRUE,FALSE)</f>
        <v>1</v>
      </c>
    </row>
    <row r="470" customHeight="1" spans="1:33">
      <c r="A470" s="94">
        <f t="shared" si="69"/>
        <v>467</v>
      </c>
      <c r="B470" s="143" t="s">
        <v>1979</v>
      </c>
      <c r="C470" s="137" t="s">
        <v>1570</v>
      </c>
      <c r="D470" s="137" t="s">
        <v>36</v>
      </c>
      <c r="E470" s="137" t="s">
        <v>213</v>
      </c>
      <c r="F470" s="137" t="s">
        <v>223</v>
      </c>
      <c r="G470" s="137" t="s">
        <v>1980</v>
      </c>
      <c r="H470" s="137" t="s">
        <v>1465</v>
      </c>
      <c r="I470" s="156"/>
      <c r="J470" s="156"/>
      <c r="K470" s="156"/>
      <c r="L470" s="156"/>
      <c r="M470" s="137"/>
      <c r="N470" s="137"/>
      <c r="O470" s="150"/>
      <c r="P470" s="150"/>
      <c r="Q470" s="150"/>
      <c r="R470" s="150"/>
      <c r="S470" s="126" t="e">
        <f t="shared" si="66"/>
        <v>#DIV/0!</v>
      </c>
      <c r="T470" s="126"/>
      <c r="U470" s="126"/>
      <c r="V470" s="126"/>
      <c r="W470" s="150"/>
      <c r="X470" s="150"/>
      <c r="Y470" s="150"/>
      <c r="Z470" s="150"/>
      <c r="AA470" s="150"/>
      <c r="AB470" s="150"/>
      <c r="AC470" s="150"/>
      <c r="AD470" s="137"/>
      <c r="AF470" s="134" t="e">
        <f>IF((#REF!+R470+X470)-P470=0,TRUE,FALSE)</f>
        <v>#REF!</v>
      </c>
      <c r="AG470" s="134" t="b">
        <f>IF((P470+W470+Y470)-O470=0,TRUE,FALSE)</f>
        <v>1</v>
      </c>
    </row>
    <row r="471" customHeight="1" spans="1:30">
      <c r="A471" s="137">
        <v>476</v>
      </c>
      <c r="B471" s="100" t="s">
        <v>1981</v>
      </c>
      <c r="C471" s="99" t="s">
        <v>1570</v>
      </c>
      <c r="D471" s="99" t="s">
        <v>36</v>
      </c>
      <c r="E471" s="99" t="s">
        <v>213</v>
      </c>
      <c r="F471" s="99" t="s">
        <v>223</v>
      </c>
      <c r="G471" s="99" t="s">
        <v>787</v>
      </c>
      <c r="H471" s="99" t="s">
        <v>1878</v>
      </c>
      <c r="I471" s="156"/>
      <c r="J471" s="156"/>
      <c r="K471" s="156"/>
      <c r="L471" s="156"/>
      <c r="M471" s="137"/>
      <c r="N471" s="137"/>
      <c r="O471" s="150"/>
      <c r="P471" s="150"/>
      <c r="Q471" s="150"/>
      <c r="R471" s="150"/>
      <c r="S471" s="126" t="e">
        <f t="shared" si="66"/>
        <v>#DIV/0!</v>
      </c>
      <c r="T471" s="138"/>
      <c r="U471" s="138"/>
      <c r="V471" s="138"/>
      <c r="W471" s="150"/>
      <c r="X471" s="150"/>
      <c r="Y471" s="150"/>
      <c r="Z471" s="150"/>
      <c r="AA471" s="150"/>
      <c r="AB471" s="150"/>
      <c r="AC471" s="150"/>
      <c r="AD471" s="137"/>
    </row>
  </sheetData>
  <sheetProtection formatCells="0" insertHyperlinks="0" autoFilter="0"/>
  <autoFilter ref="A1:AI471">
    <extLst/>
  </autoFilter>
  <mergeCells count="29">
    <mergeCell ref="A1:AD1"/>
    <mergeCell ref="I2:L2"/>
    <mergeCell ref="R2:S2"/>
    <mergeCell ref="W2:Y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O401:O404"/>
    <mergeCell ref="P2:P3"/>
    <mergeCell ref="P401:P404"/>
    <mergeCell ref="Q2:Q3"/>
    <mergeCell ref="R401:R404"/>
    <mergeCell ref="W401:W404"/>
    <mergeCell ref="X401:X404"/>
    <mergeCell ref="Y401:Y404"/>
    <mergeCell ref="Z2:Z3"/>
    <mergeCell ref="AA2:AA3"/>
    <mergeCell ref="AB2:AB3"/>
    <mergeCell ref="AC2:AC3"/>
    <mergeCell ref="AD2:AD3"/>
    <mergeCell ref="AD401:AD404"/>
  </mergeCells>
  <conditionalFormatting sqref="B72">
    <cfRule type="duplicateValues" dxfId="0" priority="28"/>
  </conditionalFormatting>
  <conditionalFormatting sqref="B99">
    <cfRule type="duplicateValues" dxfId="0" priority="5"/>
  </conditionalFormatting>
  <conditionalFormatting sqref="B100">
    <cfRule type="duplicateValues" dxfId="0" priority="6"/>
  </conditionalFormatting>
  <conditionalFormatting sqref="B106">
    <cfRule type="duplicateValues" dxfId="0" priority="8"/>
  </conditionalFormatting>
  <conditionalFormatting sqref="B107">
    <cfRule type="duplicateValues" dxfId="0" priority="24"/>
  </conditionalFormatting>
  <conditionalFormatting sqref="B108">
    <cfRule type="duplicateValues" dxfId="0" priority="18"/>
  </conditionalFormatting>
  <conditionalFormatting sqref="AD192">
    <cfRule type="duplicateValues" dxfId="0" priority="11"/>
  </conditionalFormatting>
  <conditionalFormatting sqref="AD198">
    <cfRule type="duplicateValues" dxfId="0" priority="13"/>
  </conditionalFormatting>
  <conditionalFormatting sqref="AD201">
    <cfRule type="duplicateValues" dxfId="0" priority="4"/>
  </conditionalFormatting>
  <conditionalFormatting sqref="AD203">
    <cfRule type="duplicateValues" dxfId="0" priority="1"/>
  </conditionalFormatting>
  <conditionalFormatting sqref="AD204">
    <cfRule type="duplicateValues" dxfId="0" priority="3"/>
  </conditionalFormatting>
  <conditionalFormatting sqref="AD207">
    <cfRule type="duplicateValues" dxfId="0" priority="10"/>
  </conditionalFormatting>
  <conditionalFormatting sqref="AD111:AD112">
    <cfRule type="duplicateValues" dxfId="0" priority="23"/>
  </conditionalFormatting>
  <conditionalFormatting sqref="AD194:AD195">
    <cfRule type="duplicateValues" dxfId="0" priority="9"/>
  </conditionalFormatting>
  <conditionalFormatting sqref="B39:B60 B63:B71 B73:B88 B115:B128 B113 B130:B135 B173:B200 B319:B326 B298:B310 B337:B339 B360:B376 B343:B346 B268:B273">
    <cfRule type="duplicateValues" dxfId="0" priority="31"/>
  </conditionalFormatting>
  <conditionalFormatting sqref="B95:B98 B101:B105">
    <cfRule type="duplicateValues" dxfId="0" priority="7"/>
  </conditionalFormatting>
  <conditionalFormatting sqref="B109 D109:I109 M109:N109 AD109">
    <cfRule type="duplicateValues" dxfId="0" priority="14"/>
  </conditionalFormatting>
  <conditionalFormatting sqref="B202:B206 R204:R206 R316 R312:R313 X202:X206 W316:AD316 W312:AD313 AD205:AD206 AD202">
    <cfRule type="duplicateValues" dxfId="0" priority="17"/>
  </conditionalFormatting>
  <conditionalFormatting sqref="B266:B267 F266:F267">
    <cfRule type="duplicateValues" dxfId="0" priority="2"/>
  </conditionalFormatting>
  <dataValidations count="11">
    <dataValidation type="whole" operator="between" allowBlank="1" showErrorMessage="1" errorTitle="错误提示" error="请输入一个整数：数字介于 0 至 11111 之间" sqref="R1:R112 R137:R264 R266:R277 R298:R463 R465:R1048576 X1:X278 X298:X1048576" errorStyle="information">
      <formula1>0</formula1>
      <formula2>11111</formula2>
    </dataValidation>
    <dataValidation allowBlank="1" showErrorMessage="1" sqref="T4:V4 T265:V265 S4:S5 S6:S471 S1:V3 T5:V6 T263:V264 T266:V278 T298:V471 S472:V1048576 T7:V261" errorStyle="information"/>
    <dataValidation type="whole" operator="between" allowBlank="1" showErrorMessage="1" errorTitle="错误提示" error="请输入一个日期：日期介于 2021/1/1 至 2021/06/01 之间" sqref="O7" errorStyle="information">
      <formula1>0</formula1>
      <formula2>1000</formula2>
    </dataValidation>
    <dataValidation type="list" allowBlank="1" showInputMessage="1" showErrorMessage="1" sqref="D113 D150 D214 D1:D2 D38:D62 D115:D128 D130:D136 D172:D210 D263:D273 D298:D1048576">
      <formula1>"许可,提前介入"</formula1>
    </dataValidation>
    <dataValidation type="whole" operator="between" allowBlank="1" showErrorMessage="1" errorTitle="错误提示" error="请输入一个日期：日期介于 2021/1/1 至 2021/06/01 之间" sqref="Q464 R464 O1:O6 O8:O264 O266:O277 O298:O331 O337:O1048576" errorStyle="information">
      <formula1>1</formula1>
      <formula2>1000</formula2>
    </dataValidation>
    <dataValidation type="whole" operator="between" allowBlank="1" showErrorMessage="1" errorTitle="错误提示" error="请输入一个整数：数字介于 0 至 10000 之间" sqref="AD384 AD398 AD95:AD106" errorStyle="information">
      <formula1>0</formula1>
      <formula2>10000</formula2>
    </dataValidation>
    <dataValidation type="list" allowBlank="1" showErrorMessage="1" errorTitle="错误提示" error="请输入下拉列表中的一个值" sqref="E113 E150 E1:E2 E37:E62 E115:E136 E172:E210 E213:E223 E263:E273 E298:E1048576" errorStyle="information">
      <formula1>"桂城,大沥,狮山,里水,西樵,丹灶,九江"</formula1>
    </dataValidation>
    <dataValidation type="whole" operator="between" allowBlank="1" showErrorMessage="1" errorTitle="错误提示" error="请输入一个整数：数字介于 0 至 1111 之间" sqref="AD162 Q1:Q112 Q137:Q264 Q266:Q277 Q298:Q463 Q465:Q1048576 Y1:Y278 Y298:Y463 Z1:Z165 Z167:Z277 Z279:Z317 Z319:Z462 AA1:AA165 AA167:AA277 AA279:AA317 AA319:AA462 AA464:AA1048576 AB1:AB165 AB167:AB277 AB279:AB317 AB319:AB462 AB464:AB1048576 Y464:Z1048576" errorStyle="information">
      <formula1>0</formula1>
      <formula2>1111</formula2>
    </dataValidation>
    <dataValidation type="list" allowBlank="1" showErrorMessage="1" errorTitle="错误提示" error="请输入一个整数：数字介于 0 至 1111 之间" sqref="P$1:P$1048576" errorStyle="information">
      <formula1>"是,否"</formula1>
    </dataValidation>
    <dataValidation type="whole" operator="between" allowBlank="1" showErrorMessage="1" errorTitle="错误提示" error="请输入一个整数：数字介于 0 至 111111 之间" sqref="W1:W278 W298:W1048576" errorStyle="information">
      <formula1>0</formula1>
      <formula2>111111</formula2>
    </dataValidation>
    <dataValidation type="list" allowBlank="1" showErrorMessage="1" errorTitle="错误提示" error="请输入一个整数：数字介于 0 至 1111 之间" sqref="AC$1:AC$1048576" errorStyle="information">
      <formula1>"复工,未复工"</formula1>
    </dataValidation>
  </dataValidations>
  <hyperlinks>
    <hyperlink ref="B327" r:id="rId4" display="车间一" tooltip="javascript:viewProject('1000001300',2)"/>
  </hyperlinks>
  <printOptions horizontalCentered="1"/>
  <pageMargins left="0.751388888888889" right="0.751388888888889" top="1" bottom="1" header="0.511805555555556" footer="0.511805555555556"/>
  <pageSetup paperSize="8" scale="110" orientation="landscape" horizontalDpi="600"/>
  <headerFooter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zoomScale="90" zoomScaleNormal="90" topLeftCell="B1" workbookViewId="0">
      <selection activeCell="E8" sqref="E8"/>
    </sheetView>
  </sheetViews>
  <sheetFormatPr defaultColWidth="9" defaultRowHeight="13.5"/>
  <cols>
    <col min="1" max="1" width="9" hidden="1" customWidth="1"/>
    <col min="3" max="4" width="8.1" customWidth="1"/>
    <col min="5" max="5" width="17.2166666666667" customWidth="1"/>
    <col min="6" max="6" width="13.975" customWidth="1"/>
    <col min="7" max="7" width="16.2416666666667" customWidth="1"/>
    <col min="8" max="8" width="12" customWidth="1"/>
    <col min="9" max="10" width="12.5916666666667" customWidth="1"/>
    <col min="11" max="11" width="10.6" customWidth="1"/>
    <col min="12" max="12" width="10.0583333333333" customWidth="1"/>
    <col min="13" max="13" width="12.625"/>
    <col min="14" max="17" width="7.75" customWidth="1"/>
    <col min="19" max="19" width="12.9166666666667" customWidth="1"/>
  </cols>
  <sheetData>
    <row r="1" ht="40.7" customHeight="1" spans="2:17">
      <c r="B1" s="61" t="s">
        <v>1982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hidden="1" spans="2:17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ht="18.75" spans="1:17">
      <c r="A3" s="62"/>
      <c r="B3" s="63" t="s">
        <v>5</v>
      </c>
      <c r="C3" s="63" t="s">
        <v>1983</v>
      </c>
      <c r="D3" s="63"/>
      <c r="E3" s="63" t="s">
        <v>11</v>
      </c>
      <c r="F3" s="63"/>
      <c r="G3" s="63"/>
      <c r="H3" s="63" t="s">
        <v>14</v>
      </c>
      <c r="I3" s="63"/>
      <c r="J3" s="63"/>
      <c r="K3" s="63" t="s">
        <v>16</v>
      </c>
      <c r="L3" s="63"/>
      <c r="M3" s="63"/>
      <c r="N3" s="63" t="s">
        <v>21</v>
      </c>
      <c r="O3" s="63"/>
      <c r="P3" s="63"/>
      <c r="Q3" s="63"/>
    </row>
    <row r="4" ht="81" spans="1:17">
      <c r="A4" s="62"/>
      <c r="B4" s="63"/>
      <c r="C4" s="63" t="s">
        <v>36</v>
      </c>
      <c r="D4" s="63" t="s">
        <v>1984</v>
      </c>
      <c r="E4" s="63"/>
      <c r="F4" s="63" t="s">
        <v>12</v>
      </c>
      <c r="G4" s="63" t="s">
        <v>1985</v>
      </c>
      <c r="H4" s="63"/>
      <c r="I4" s="63" t="s">
        <v>26</v>
      </c>
      <c r="J4" s="63" t="s">
        <v>27</v>
      </c>
      <c r="K4" s="63" t="s">
        <v>31</v>
      </c>
      <c r="L4" s="63" t="s">
        <v>32</v>
      </c>
      <c r="M4" s="63" t="s">
        <v>33</v>
      </c>
      <c r="N4" s="67"/>
      <c r="O4" s="68" t="s">
        <v>28</v>
      </c>
      <c r="P4" s="68" t="s">
        <v>29</v>
      </c>
      <c r="Q4" s="68" t="s">
        <v>30</v>
      </c>
    </row>
    <row r="5" ht="18.75" spans="1:20">
      <c r="A5" s="64"/>
      <c r="B5" s="65" t="s">
        <v>565</v>
      </c>
      <c r="C5" s="65">
        <f>COUNTIFS(安全生产和疫情防控工作情况表!$E:$E,"桂城",安全生产和疫情防控工作情况表!$D:$D,"许可")</f>
        <v>93</v>
      </c>
      <c r="D5" s="65">
        <f>COUNTIFS(安全生产和疫情防控工作情况表!$E:$E,"桂城",安全生产和疫情防控工作情况表!$D:$D,"提前介入")</f>
        <v>4</v>
      </c>
      <c r="E5" s="65">
        <f>SUMIFS(安全生产和疫情防控工作情况表!N:N,安全生产和疫情防控工作情况表!$E:$E,"桂城")</f>
        <v>0</v>
      </c>
      <c r="F5" s="65">
        <f>SUMIFS(安全生产和疫情防控工作情况表!O:O,安全生产和疫情防控工作情况表!$E:$E,"桂城")</f>
        <v>0</v>
      </c>
      <c r="G5" s="65">
        <f>SUMIFS(安全生产和疫情防控工作情况表!P:P,安全生产和疫情防控工作情况表!$E:$E,"桂城")</f>
        <v>0</v>
      </c>
      <c r="H5" s="65">
        <f>SUMIFS(安全生产和疫情防控工作情况表!Q:Q,安全生产和疫情防控工作情况表!$E:$E,"桂城")</f>
        <v>0</v>
      </c>
      <c r="I5" s="65">
        <f>SUMIFS(安全生产和疫情防控工作情况表!R:R,安全生产和疫情防控工作情况表!$E:$E,"桂城")</f>
        <v>0</v>
      </c>
      <c r="J5" s="13" t="e">
        <f>I5/H5</f>
        <v>#DIV/0!</v>
      </c>
      <c r="K5" s="65">
        <f>SUMIFS(安全生产和疫情防控工作情况表!W:W,安全生产和疫情防控工作情况表!$E:$E,"桂城")</f>
        <v>0</v>
      </c>
      <c r="L5" s="65">
        <f>SUMIFS(安全生产和疫情防控工作情况表!X:X,安全生产和疫情防控工作情况表!$E:$E,"桂城")</f>
        <v>0</v>
      </c>
      <c r="M5" s="65">
        <f>SUMIFS(安全生产和疫情防控工作情况表!Y:Y,安全生产和疫情防控工作情况表!$E:$E,"桂城")</f>
        <v>0</v>
      </c>
      <c r="N5" s="67"/>
      <c r="O5" s="51">
        <f>SUMIFS(安全生产和疫情防控工作情况表!T:T,安全生产和疫情防控工作情况表!$E:$E,"桂城")</f>
        <v>0</v>
      </c>
      <c r="P5" s="51">
        <f>SUMIFS(安全生产和疫情防控工作情况表!U:U,安全生产和疫情防控工作情况表!$E:$E,"桂城")</f>
        <v>0</v>
      </c>
      <c r="Q5" s="51">
        <f>SUMIFS(安全生产和疫情防控工作情况表!V:V,安全生产和疫情防控工作情况表!$E:$E,"桂城")</f>
        <v>0</v>
      </c>
      <c r="S5" s="69" t="e">
        <f>H5=#REF!+I5+L5</f>
        <v>#REF!</v>
      </c>
      <c r="T5" s="69" t="b">
        <f>E5=H5+K5+M5</f>
        <v>1</v>
      </c>
    </row>
    <row r="6" ht="18.75" spans="1:20">
      <c r="A6" s="64"/>
      <c r="B6" s="65" t="s">
        <v>37</v>
      </c>
      <c r="C6" s="65">
        <f>COUNTIFS(安全生产和疫情防控工作情况表!$E:$E,"大沥",安全生产和疫情防控工作情况表!$D:$D,"许可")</f>
        <v>73</v>
      </c>
      <c r="D6" s="65">
        <f>COUNTIFS(安全生产和疫情防控工作情况表!$E:$E,"大沥",安全生产和疫情防控工作情况表!$D:$D,"提前介入")</f>
        <v>1</v>
      </c>
      <c r="E6" s="65">
        <f>SUMIFS(安全生产和疫情防控工作情况表!N:N,安全生产和疫情防控工作情况表!$E:$E,"大沥")</f>
        <v>0</v>
      </c>
      <c r="F6" s="65">
        <f>SUMIFS(安全生产和疫情防控工作情况表!O:O,安全生产和疫情防控工作情况表!$E:$E,"大沥")</f>
        <v>0</v>
      </c>
      <c r="G6" s="65">
        <f>SUMIFS(安全生产和疫情防控工作情况表!P:P,安全生产和疫情防控工作情况表!$E:$E,"大沥")</f>
        <v>0</v>
      </c>
      <c r="H6" s="65">
        <f>SUMIFS(安全生产和疫情防控工作情况表!Q:Q,安全生产和疫情防控工作情况表!$E:$E,"大沥")</f>
        <v>0</v>
      </c>
      <c r="I6" s="65">
        <f>SUMIFS(安全生产和疫情防控工作情况表!R:R,安全生产和疫情防控工作情况表!$E:$E,"大沥")</f>
        <v>0</v>
      </c>
      <c r="J6" s="13" t="e">
        <f t="shared" ref="J6:J12" si="0">I6/H6</f>
        <v>#DIV/0!</v>
      </c>
      <c r="K6" s="65">
        <f>SUMIFS(安全生产和疫情防控工作情况表!W:W,安全生产和疫情防控工作情况表!$E:$E,"大沥")</f>
        <v>0</v>
      </c>
      <c r="L6" s="65">
        <f>SUMIFS(安全生产和疫情防控工作情况表!X:X,安全生产和疫情防控工作情况表!$E:$E,"大沥")</f>
        <v>0</v>
      </c>
      <c r="M6" s="65">
        <f>SUMIFS(安全生产和疫情防控工作情况表!Y:Y,安全生产和疫情防控工作情况表!$E:$E,"大沥")</f>
        <v>0</v>
      </c>
      <c r="N6" s="67"/>
      <c r="O6" s="51">
        <f>SUMIFS(安全生产和疫情防控工作情况表!T:T,安全生产和疫情防控工作情况表!$E:$E,"大沥")</f>
        <v>0</v>
      </c>
      <c r="P6" s="51">
        <f>SUMIFS(安全生产和疫情防控工作情况表!U:U,安全生产和疫情防控工作情况表!$E:$E,"大沥")</f>
        <v>0</v>
      </c>
      <c r="Q6" s="51">
        <f>SUMIFS(安全生产和疫情防控工作情况表!V:V,安全生产和疫情防控工作情况表!$E:$E,"大沥")</f>
        <v>0</v>
      </c>
      <c r="S6" s="69" t="e">
        <f>H6=#REF!+I6+L6</f>
        <v>#REF!</v>
      </c>
      <c r="T6" s="69" t="b">
        <f t="shared" ref="T6:T12" si="1">E6=H6+K6+M6</f>
        <v>1</v>
      </c>
    </row>
    <row r="7" ht="18.75" spans="1:20">
      <c r="A7" s="64"/>
      <c r="B7" s="65" t="s">
        <v>1023</v>
      </c>
      <c r="C7" s="65">
        <f>COUNTIFS(安全生产和疫情防控工作情况表!$E:$E,"里水",安全生产和疫情防控工作情况表!$D:$D,"许可")</f>
        <v>66</v>
      </c>
      <c r="D7" s="65">
        <f>COUNTIFS(安全生产和疫情防控工作情况表!$E:$E,"里水",安全生产和疫情防控工作情况表!$D:$D,"提前介入")</f>
        <v>3</v>
      </c>
      <c r="E7" s="65">
        <f>SUMIFS(安全生产和疫情防控工作情况表!N:N,安全生产和疫情防控工作情况表!$E:$E,"里水")</f>
        <v>0</v>
      </c>
      <c r="F7" s="65">
        <f>SUMIFS(安全生产和疫情防控工作情况表!O:O,安全生产和疫情防控工作情况表!$E:$E,"里水")</f>
        <v>0</v>
      </c>
      <c r="G7" s="65">
        <f>SUMIFS(安全生产和疫情防控工作情况表!P:P,安全生产和疫情防控工作情况表!$E:$E,"里水")</f>
        <v>0</v>
      </c>
      <c r="H7" s="65">
        <f>SUMIFS(安全生产和疫情防控工作情况表!Q:Q,安全生产和疫情防控工作情况表!$E:$E,"里水")</f>
        <v>0</v>
      </c>
      <c r="I7" s="65">
        <f>SUMIFS(安全生产和疫情防控工作情况表!R:R,安全生产和疫情防控工作情况表!$E:$E,"里水")</f>
        <v>0</v>
      </c>
      <c r="J7" s="13" t="e">
        <f t="shared" si="0"/>
        <v>#DIV/0!</v>
      </c>
      <c r="K7" s="65">
        <f>SUMIFS(安全生产和疫情防控工作情况表!W:W,安全生产和疫情防控工作情况表!$E:$E,"里水")</f>
        <v>0</v>
      </c>
      <c r="L7" s="65">
        <f>SUMIFS(安全生产和疫情防控工作情况表!X:X,安全生产和疫情防控工作情况表!$E:$E,"里水")</f>
        <v>0</v>
      </c>
      <c r="M7" s="65">
        <f>SUMIFS(安全生产和疫情防控工作情况表!Y:Y,安全生产和疫情防控工作情况表!$E:$E,"里水")</f>
        <v>0</v>
      </c>
      <c r="N7" s="67"/>
      <c r="O7" s="51">
        <f>SUMIFS(安全生产和疫情防控工作情况表!T:T,安全生产和疫情防控工作情况表!$E:$E,"里水")</f>
        <v>0</v>
      </c>
      <c r="P7" s="51">
        <f>SUMIFS(安全生产和疫情防控工作情况表!U:U,安全生产和疫情防控工作情况表!$E:$E,"里水")</f>
        <v>0</v>
      </c>
      <c r="Q7" s="51">
        <f>SUMIFS(安全生产和疫情防控工作情况表!V:V,安全生产和疫情防控工作情况表!$E:$E,"里水")</f>
        <v>0</v>
      </c>
      <c r="S7" s="69" t="e">
        <f>H7=#REF!+I7+L7</f>
        <v>#REF!</v>
      </c>
      <c r="T7" s="69" t="b">
        <f t="shared" si="1"/>
        <v>1</v>
      </c>
    </row>
    <row r="8" ht="21.3" customHeight="1" spans="1:20">
      <c r="A8" s="64"/>
      <c r="B8" s="65" t="s">
        <v>213</v>
      </c>
      <c r="C8" s="65">
        <f>COUNTIFS(安全生产和疫情防控工作情况表!$E:$E,"狮山",安全生产和疫情防控工作情况表!$D:$D,"许可")</f>
        <v>97</v>
      </c>
      <c r="D8" s="65">
        <f>COUNTIFS(安全生产和疫情防控工作情况表!$E:$E,"狮山",安全生产和疫情防控工作情况表!$D:$D,"提前介入")</f>
        <v>10</v>
      </c>
      <c r="E8" s="65">
        <f>SUMIFS(安全生产和疫情防控工作情况表!N:N,安全生产和疫情防控工作情况表!$E:$E,"狮山")</f>
        <v>0</v>
      </c>
      <c r="F8" s="65">
        <f>SUMIFS(安全生产和疫情防控工作情况表!O:O,安全生产和疫情防控工作情况表!$E:$E,"狮山")</f>
        <v>0</v>
      </c>
      <c r="G8" s="65">
        <f>SUMIFS(安全生产和疫情防控工作情况表!P:P,安全生产和疫情防控工作情况表!$E:$E,"狮山")</f>
        <v>0</v>
      </c>
      <c r="H8" s="65">
        <f>SUMIFS(安全生产和疫情防控工作情况表!Q:Q,安全生产和疫情防控工作情况表!$E:$E,"狮山")</f>
        <v>0</v>
      </c>
      <c r="I8" s="65">
        <f>SUMIFS(安全生产和疫情防控工作情况表!R:R,安全生产和疫情防控工作情况表!$E:$E,"狮山")</f>
        <v>0</v>
      </c>
      <c r="J8" s="13" t="e">
        <f t="shared" si="0"/>
        <v>#DIV/0!</v>
      </c>
      <c r="K8" s="65">
        <f>SUMIFS(安全生产和疫情防控工作情况表!W:W,安全生产和疫情防控工作情况表!$E:$E,"狮山")</f>
        <v>0</v>
      </c>
      <c r="L8" s="65">
        <f>SUMIFS(安全生产和疫情防控工作情况表!X:X,安全生产和疫情防控工作情况表!$E:$E,"狮山")</f>
        <v>0</v>
      </c>
      <c r="M8" s="65">
        <f>SUMIFS(安全生产和疫情防控工作情况表!Y:Y,安全生产和疫情防控工作情况表!$E:$E,"狮山")</f>
        <v>0</v>
      </c>
      <c r="N8" s="67"/>
      <c r="O8" s="51">
        <f>SUMIFS(安全生产和疫情防控工作情况表!T:T,安全生产和疫情防控工作情况表!$E:$E,"狮山")</f>
        <v>0</v>
      </c>
      <c r="P8" s="51">
        <f>SUMIFS(安全生产和疫情防控工作情况表!U:U,安全生产和疫情防控工作情况表!$E:$E,"狮山")</f>
        <v>0</v>
      </c>
      <c r="Q8" s="51">
        <f>SUMIFS(安全生产和疫情防控工作情况表!V:V,安全生产和疫情防控工作情况表!$E:$E,"狮山")</f>
        <v>0</v>
      </c>
      <c r="S8" s="69" t="e">
        <f>H8=#REF!+I8+L8</f>
        <v>#REF!</v>
      </c>
      <c r="T8" s="69" t="b">
        <f t="shared" si="1"/>
        <v>1</v>
      </c>
    </row>
    <row r="9" ht="18.75" spans="1:20">
      <c r="A9" s="64"/>
      <c r="B9" s="65" t="s">
        <v>335</v>
      </c>
      <c r="C9" s="65">
        <f>COUNTIFS(安全生产和疫情防控工作情况表!$E:$E,"九江",安全生产和疫情防控工作情况表!$D:$D,"许可")</f>
        <v>36</v>
      </c>
      <c r="D9" s="65">
        <f>COUNTIFS(安全生产和疫情防控工作情况表!$E:$E,"九江",安全生产和疫情防控工作情况表!$D:$D,"提前介入")</f>
        <v>0</v>
      </c>
      <c r="E9" s="65">
        <f>SUMIFS(安全生产和疫情防控工作情况表!N:N,安全生产和疫情防控工作情况表!$E:$E,"九江")</f>
        <v>0</v>
      </c>
      <c r="F9" s="65">
        <f>SUMIFS(安全生产和疫情防控工作情况表!O:O,安全生产和疫情防控工作情况表!$E:$E,"九江")</f>
        <v>0</v>
      </c>
      <c r="G9" s="65">
        <f>SUMIFS(安全生产和疫情防控工作情况表!P:P,安全生产和疫情防控工作情况表!$E:$E,"九江")</f>
        <v>0</v>
      </c>
      <c r="H9" s="65">
        <f>SUMIFS(安全生产和疫情防控工作情况表!Q:Q,安全生产和疫情防控工作情况表!$E:$E,"九江")</f>
        <v>0</v>
      </c>
      <c r="I9" s="65">
        <f>SUMIFS(安全生产和疫情防控工作情况表!R:R,安全生产和疫情防控工作情况表!$E:$E,"九江")</f>
        <v>0</v>
      </c>
      <c r="J9" s="13" t="e">
        <f t="shared" si="0"/>
        <v>#DIV/0!</v>
      </c>
      <c r="K9" s="65">
        <f>SUMIFS(安全生产和疫情防控工作情况表!W:W,安全生产和疫情防控工作情况表!$E:$E,"九江")</f>
        <v>0</v>
      </c>
      <c r="L9" s="65">
        <f>SUMIFS(安全生产和疫情防控工作情况表!X:X,安全生产和疫情防控工作情况表!$E:$E,"九江")</f>
        <v>0</v>
      </c>
      <c r="M9" s="65">
        <f>SUMIFS(安全生产和疫情防控工作情况表!Y:Y,安全生产和疫情防控工作情况表!$E:$E,"九江")</f>
        <v>0</v>
      </c>
      <c r="N9" s="67"/>
      <c r="O9" s="51">
        <f>SUMIFS(安全生产和疫情防控工作情况表!T:T,安全生产和疫情防控工作情况表!$E:$E,"九江")</f>
        <v>0</v>
      </c>
      <c r="P9" s="51">
        <f>SUMIFS(安全生产和疫情防控工作情况表!U:U,安全生产和疫情防控工作情况表!$E:$E,"九江")</f>
        <v>0</v>
      </c>
      <c r="Q9" s="51">
        <f>SUMIFS(安全生产和疫情防控工作情况表!V:V,安全生产和疫情防控工作情况表!$E:$E,"九江")</f>
        <v>0</v>
      </c>
      <c r="S9" s="69" t="e">
        <f>H9=#REF!+I9+L9</f>
        <v>#REF!</v>
      </c>
      <c r="T9" s="69" t="b">
        <f t="shared" si="1"/>
        <v>1</v>
      </c>
    </row>
    <row r="10" ht="18.75" spans="1:20">
      <c r="A10" s="64"/>
      <c r="B10" s="65" t="s">
        <v>343</v>
      </c>
      <c r="C10" s="65">
        <f>COUNTIFS(安全生产和疫情防控工作情况表!$E:$E,"西樵",安全生产和疫情防控工作情况表!$D:$D,"许可")</f>
        <v>47</v>
      </c>
      <c r="D10" s="65">
        <f>COUNTIFS(安全生产和疫情防控工作情况表!$E:$E,"西樵",安全生产和疫情防控工作情况表!$D:$D,"提前介入")</f>
        <v>1</v>
      </c>
      <c r="E10" s="65">
        <f>SUMIFS(安全生产和疫情防控工作情况表!N:N,安全生产和疫情防控工作情况表!$E:$E,"西樵")</f>
        <v>0</v>
      </c>
      <c r="F10" s="65">
        <f>SUMIFS(安全生产和疫情防控工作情况表!O:O,安全生产和疫情防控工作情况表!$E:$E,"西樵")</f>
        <v>0</v>
      </c>
      <c r="G10" s="65">
        <f>SUMIFS(安全生产和疫情防控工作情况表!P:P,安全生产和疫情防控工作情况表!$E:$E,"西樵")</f>
        <v>0</v>
      </c>
      <c r="H10" s="65">
        <f>SUMIFS(安全生产和疫情防控工作情况表!Q:Q,安全生产和疫情防控工作情况表!$E:$E,"西樵")</f>
        <v>0</v>
      </c>
      <c r="I10" s="65">
        <f>SUMIFS(安全生产和疫情防控工作情况表!R:R,安全生产和疫情防控工作情况表!$E:$E,"西樵")</f>
        <v>0</v>
      </c>
      <c r="J10" s="13" t="e">
        <f t="shared" si="0"/>
        <v>#DIV/0!</v>
      </c>
      <c r="K10" s="65">
        <f>SUMIFS(安全生产和疫情防控工作情况表!W:W,安全生产和疫情防控工作情况表!$E:$E,"西樵")</f>
        <v>0</v>
      </c>
      <c r="L10" s="65">
        <f>SUMIFS(安全生产和疫情防控工作情况表!X:X,安全生产和疫情防控工作情况表!$E:$E,"西樵")</f>
        <v>0</v>
      </c>
      <c r="M10" s="65">
        <f>SUMIFS(安全生产和疫情防控工作情况表!Y:Y,安全生产和疫情防控工作情况表!$E:$E,"西樵")</f>
        <v>0</v>
      </c>
      <c r="N10" s="67"/>
      <c r="O10" s="51">
        <f>SUMIFS(安全生产和疫情防控工作情况表!T:T,安全生产和疫情防控工作情况表!$E:$E,"西樵")</f>
        <v>0</v>
      </c>
      <c r="P10" s="51">
        <f>SUMIFS(安全生产和疫情防控工作情况表!U:U,安全生产和疫情防控工作情况表!$E:$E,"西樵")</f>
        <v>0</v>
      </c>
      <c r="Q10" s="51">
        <f>SUMIFS(安全生产和疫情防控工作情况表!V:V,安全生产和疫情防控工作情况表!$E:$E,"西樵")</f>
        <v>0</v>
      </c>
      <c r="S10" s="69" t="e">
        <f>H10=#REF!+I10+L10</f>
        <v>#REF!</v>
      </c>
      <c r="T10" s="69" t="b">
        <f t="shared" si="1"/>
        <v>1</v>
      </c>
    </row>
    <row r="11" ht="18.75" spans="1:20">
      <c r="A11" s="64"/>
      <c r="B11" s="65" t="s">
        <v>478</v>
      </c>
      <c r="C11" s="65">
        <f>COUNTIFS(安全生产和疫情防控工作情况表!$E:$E,"丹灶",安全生产和疫情防控工作情况表!$D:$D,"许可")</f>
        <v>34</v>
      </c>
      <c r="D11" s="65">
        <f>COUNTIFS(安全生产和疫情防控工作情况表!$E:$E,"丹灶",安全生产和疫情防控工作情况表!$D:$D,"提前介入")</f>
        <v>2</v>
      </c>
      <c r="E11" s="65">
        <f>SUMIFS(安全生产和疫情防控工作情况表!N:N,安全生产和疫情防控工作情况表!$E:$E,"丹灶")</f>
        <v>0</v>
      </c>
      <c r="F11" s="65">
        <f>SUMIFS(安全生产和疫情防控工作情况表!O:O,安全生产和疫情防控工作情况表!$E:$E,"丹灶")</f>
        <v>0</v>
      </c>
      <c r="G11" s="65">
        <f>SUMIFS(安全生产和疫情防控工作情况表!P:P,安全生产和疫情防控工作情况表!$E:$E,"丹灶")</f>
        <v>0</v>
      </c>
      <c r="H11" s="65">
        <f>SUMIFS(安全生产和疫情防控工作情况表!Q:Q,安全生产和疫情防控工作情况表!$E:$E,"丹灶")</f>
        <v>0</v>
      </c>
      <c r="I11" s="65">
        <f>SUMIFS(安全生产和疫情防控工作情况表!R:R,安全生产和疫情防控工作情况表!$E:$E,"丹灶")</f>
        <v>0</v>
      </c>
      <c r="J11" s="13" t="e">
        <f t="shared" si="0"/>
        <v>#DIV/0!</v>
      </c>
      <c r="K11" s="65">
        <f>SUMIFS(安全生产和疫情防控工作情况表!W:W,安全生产和疫情防控工作情况表!$E:$E,"丹灶")</f>
        <v>0</v>
      </c>
      <c r="L11" s="65">
        <f>SUMIFS(安全生产和疫情防控工作情况表!X:X,安全生产和疫情防控工作情况表!$E:$E,"丹灶")</f>
        <v>0</v>
      </c>
      <c r="M11" s="65">
        <f>SUMIFS(安全生产和疫情防控工作情况表!Y:Y,安全生产和疫情防控工作情况表!$E:$E,"丹灶")</f>
        <v>0</v>
      </c>
      <c r="N11" s="67"/>
      <c r="O11" s="51">
        <f>SUMIFS(安全生产和疫情防控工作情况表!T:T,安全生产和疫情防控工作情况表!$E:$E,"丹灶")</f>
        <v>0</v>
      </c>
      <c r="P11" s="51">
        <f>SUMIFS(安全生产和疫情防控工作情况表!U:U,安全生产和疫情防控工作情况表!$E:$E,"丹灶")</f>
        <v>0</v>
      </c>
      <c r="Q11" s="51">
        <f>SUMIFS(安全生产和疫情防控工作情况表!V:V,安全生产和疫情防控工作情况表!$E:$E,"丹灶")</f>
        <v>0</v>
      </c>
      <c r="S11" s="69" t="e">
        <f>H11=#REF!+I11+L11</f>
        <v>#REF!</v>
      </c>
      <c r="T11" s="69" t="b">
        <f t="shared" si="1"/>
        <v>1</v>
      </c>
    </row>
    <row r="12" ht="18.75" spans="1:20">
      <c r="A12" s="66"/>
      <c r="B12" s="51" t="s">
        <v>1986</v>
      </c>
      <c r="C12" s="65">
        <f>SUM(C5:C11)</f>
        <v>446</v>
      </c>
      <c r="D12" s="65">
        <f>SUM(D5:D11)</f>
        <v>21</v>
      </c>
      <c r="E12" s="65">
        <f>SUMIFS(安全生产和疫情防控工作情况表!N:N,安全生产和疫情防控工作情况表!$E:$E,"里水")</f>
        <v>0</v>
      </c>
      <c r="F12" s="65">
        <f>SUMIFS(安全生产和疫情防控工作情况表!O:O,安全生产和疫情防控工作情况表!$E:$E,"里水")</f>
        <v>0</v>
      </c>
      <c r="G12" s="65">
        <f>SUMIFS(安全生产和疫情防控工作情况表!P:P,安全生产和疫情防控工作情况表!$E:$E,"里水")</f>
        <v>0</v>
      </c>
      <c r="H12" s="65">
        <f>SUMIFS(安全生产和疫情防控工作情况表!Q:Q,安全生产和疫情防控工作情况表!$E:$E,"里水")</f>
        <v>0</v>
      </c>
      <c r="I12" s="65">
        <f>SUMIFS(安全生产和疫情防控工作情况表!R:R,安全生产和疫情防控工作情况表!$E:$E,"里水")</f>
        <v>0</v>
      </c>
      <c r="J12" s="13" t="e">
        <f t="shared" si="0"/>
        <v>#DIV/0!</v>
      </c>
      <c r="K12" s="65">
        <f>SUM(K5:K11)</f>
        <v>0</v>
      </c>
      <c r="L12" s="65">
        <f>SUM(L5:L11)</f>
        <v>0</v>
      </c>
      <c r="M12" s="65">
        <f>SUM(M5:M11)</f>
        <v>0</v>
      </c>
      <c r="N12" s="65"/>
      <c r="O12" s="65">
        <f>SUM(O5:O11)</f>
        <v>0</v>
      </c>
      <c r="P12" s="65">
        <f>SUM(P5:P11)</f>
        <v>0</v>
      </c>
      <c r="Q12" s="65">
        <f>SUM(Q5:Q11)</f>
        <v>0</v>
      </c>
      <c r="S12" s="69" t="e">
        <f>H12=#REF!+I12+L12</f>
        <v>#REF!</v>
      </c>
      <c r="T12" s="69" t="b">
        <f t="shared" si="1"/>
        <v>1</v>
      </c>
    </row>
    <row r="13" ht="56.4" customHeight="1" spans="2:17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7" spans="11:11">
      <c r="K17" s="22"/>
    </row>
    <row r="20" spans="11:18">
      <c r="K20">
        <f>51181+1715</f>
        <v>52896</v>
      </c>
      <c r="L20">
        <f>52896-17</f>
        <v>52879</v>
      </c>
      <c r="M20">
        <f>L20/K20</f>
        <v>0.999678614640048</v>
      </c>
      <c r="P20">
        <v>1245</v>
      </c>
      <c r="Q20">
        <f>1245*0.996</f>
        <v>1240.02</v>
      </c>
      <c r="R20">
        <v>1240</v>
      </c>
    </row>
    <row r="21" spans="16:18">
      <c r="P21">
        <v>1245</v>
      </c>
      <c r="Q21">
        <f>1245*0.9807</f>
        <v>1220.9715</v>
      </c>
      <c r="R21">
        <v>1221</v>
      </c>
    </row>
    <row r="23" spans="16:18">
      <c r="P23">
        <v>1024</v>
      </c>
      <c r="Q23">
        <f>1024*0.995</f>
        <v>1018.88</v>
      </c>
      <c r="R23">
        <v>1019</v>
      </c>
    </row>
    <row r="24" spans="16:18">
      <c r="P24">
        <v>1024</v>
      </c>
      <c r="R24">
        <v>956</v>
      </c>
    </row>
  </sheetData>
  <sheetProtection formatCells="0" insertHyperlinks="0" autoFilter="0"/>
  <protectedRanges>
    <protectedRange sqref="R12" name="Range1"/>
    <protectedRange sqref="B1:R4 B13:R22 B6:D6 B11:D11 E6 B7:D7 E7 B8:D8 E8 B9:D9 E9 B10:D10 E10 E11 B12:D12 E12 B5:E5 F5:F12 G5:G12 H5:H12 J12:R12 J6:R6 J7:R7 J8:R8 J9:R11 J5:R5 I5:I12" name="Range2"/>
  </protectedRanges>
  <mergeCells count="10">
    <mergeCell ref="C3:D3"/>
    <mergeCell ref="I3:J3"/>
    <mergeCell ref="K3:M3"/>
    <mergeCell ref="B13:Q13"/>
    <mergeCell ref="A3:A4"/>
    <mergeCell ref="A5:A11"/>
    <mergeCell ref="B3:B4"/>
    <mergeCell ref="E3:E4"/>
    <mergeCell ref="H3:H4"/>
    <mergeCell ref="B1:Q2"/>
  </mergeCells>
  <dataValidations count="1">
    <dataValidation allowBlank="1" showErrorMessage="1" sqref="O4:Q4" errorStyle="information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3"/>
  <sheetViews>
    <sheetView zoomScale="80" zoomScaleNormal="80" workbookViewId="0">
      <selection activeCell="N478" sqref="N478"/>
    </sheetView>
  </sheetViews>
  <sheetFormatPr defaultColWidth="9" defaultRowHeight="13.5"/>
  <cols>
    <col min="2" max="2" width="13.25" customWidth="1"/>
    <col min="3" max="3" width="13.5" customWidth="1"/>
    <col min="4" max="4" width="14.125" customWidth="1"/>
    <col min="5" max="5" width="16.5" customWidth="1"/>
    <col min="6" max="6" width="13.5" customWidth="1"/>
    <col min="7" max="7" width="11" customWidth="1"/>
    <col min="8" max="8" width="18.1" customWidth="1"/>
  </cols>
  <sheetData>
    <row r="2" customHeight="1"/>
    <row r="3" ht="33.75" customHeight="1" spans="1:11">
      <c r="A3" s="53" t="s">
        <v>1987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ht="28.5" spans="1:8">
      <c r="A4" s="54" t="s">
        <v>5</v>
      </c>
      <c r="B4" s="55" t="s">
        <v>1988</v>
      </c>
      <c r="C4" s="55" t="s">
        <v>1989</v>
      </c>
      <c r="D4" s="55" t="s">
        <v>1990</v>
      </c>
      <c r="E4" s="55" t="s">
        <v>1991</v>
      </c>
      <c r="F4" s="55" t="s">
        <v>1992</v>
      </c>
      <c r="G4" s="55" t="s">
        <v>1993</v>
      </c>
      <c r="H4" t="s">
        <v>21</v>
      </c>
    </row>
    <row r="5" ht="33" customHeight="1" spans="1:8">
      <c r="A5" s="54" t="s">
        <v>1994</v>
      </c>
      <c r="B5" s="55">
        <v>13</v>
      </c>
      <c r="C5" s="55">
        <v>1914</v>
      </c>
      <c r="D5" s="55">
        <v>981</v>
      </c>
      <c r="E5" s="55">
        <v>206</v>
      </c>
      <c r="F5" s="55">
        <v>381</v>
      </c>
      <c r="G5" s="56" t="s">
        <v>1995</v>
      </c>
      <c r="H5" s="57" t="s">
        <v>1996</v>
      </c>
    </row>
    <row r="6" ht="20.25" customHeight="1" spans="1:7">
      <c r="A6" s="55" t="s">
        <v>565</v>
      </c>
      <c r="B6" s="54">
        <v>2</v>
      </c>
      <c r="C6" s="54">
        <v>935</v>
      </c>
      <c r="D6" s="54">
        <v>241</v>
      </c>
      <c r="E6" s="54">
        <v>76</v>
      </c>
      <c r="F6" s="54">
        <v>272</v>
      </c>
      <c r="G6" s="58">
        <v>44560</v>
      </c>
    </row>
    <row r="7" ht="20.25" customHeight="1" spans="1:8">
      <c r="A7" s="55" t="s">
        <v>37</v>
      </c>
      <c r="B7" s="54">
        <v>3</v>
      </c>
      <c r="C7" s="54">
        <v>421</v>
      </c>
      <c r="D7" s="54">
        <v>315</v>
      </c>
      <c r="E7" s="54">
        <v>57</v>
      </c>
      <c r="F7" s="54">
        <v>192</v>
      </c>
      <c r="G7" s="56" t="s">
        <v>1997</v>
      </c>
      <c r="H7" s="57" t="s">
        <v>1998</v>
      </c>
    </row>
    <row r="8" ht="20.25" customHeight="1" spans="1:7">
      <c r="A8" s="55" t="s">
        <v>1023</v>
      </c>
      <c r="B8" s="54">
        <v>3</v>
      </c>
      <c r="C8" s="54">
        <v>486</v>
      </c>
      <c r="D8" s="54">
        <v>191</v>
      </c>
      <c r="E8" s="54">
        <v>13</v>
      </c>
      <c r="F8" s="54">
        <v>45</v>
      </c>
      <c r="G8" s="56" t="s">
        <v>1999</v>
      </c>
    </row>
    <row r="9" ht="20.25" customHeight="1" spans="1:8">
      <c r="A9" s="55" t="s">
        <v>213</v>
      </c>
      <c r="B9" s="54">
        <v>4</v>
      </c>
      <c r="C9" s="54">
        <v>526</v>
      </c>
      <c r="D9" s="54">
        <v>184</v>
      </c>
      <c r="E9" s="54">
        <v>12</v>
      </c>
      <c r="F9" s="54">
        <v>57</v>
      </c>
      <c r="G9" s="56" t="s">
        <v>2000</v>
      </c>
      <c r="H9" s="57"/>
    </row>
    <row r="10" ht="20.25" customHeight="1" spans="1:7">
      <c r="A10" s="55" t="s">
        <v>335</v>
      </c>
      <c r="B10" s="54">
        <v>4</v>
      </c>
      <c r="C10" s="54">
        <v>250</v>
      </c>
      <c r="D10" s="54">
        <v>106</v>
      </c>
      <c r="E10" s="54">
        <v>6</v>
      </c>
      <c r="F10" s="54">
        <v>20</v>
      </c>
      <c r="G10" s="49" t="s">
        <v>2001</v>
      </c>
    </row>
    <row r="11" ht="27.75" customHeight="1" spans="1:8">
      <c r="A11" s="55" t="s">
        <v>343</v>
      </c>
      <c r="B11" s="54">
        <v>4</v>
      </c>
      <c r="C11" s="54">
        <v>1010</v>
      </c>
      <c r="D11" s="54">
        <v>490</v>
      </c>
      <c r="E11" s="59">
        <v>24</v>
      </c>
      <c r="F11" s="54">
        <v>46</v>
      </c>
      <c r="G11" s="56" t="s">
        <v>2002</v>
      </c>
      <c r="H11" s="60" t="s">
        <v>2003</v>
      </c>
    </row>
    <row r="12" ht="20.25" customHeight="1" spans="1:7">
      <c r="A12" s="55" t="s">
        <v>478</v>
      </c>
      <c r="B12" s="54">
        <v>2</v>
      </c>
      <c r="C12" s="54">
        <v>264</v>
      </c>
      <c r="D12" s="54">
        <v>88</v>
      </c>
      <c r="E12" s="54">
        <v>3</v>
      </c>
      <c r="F12" s="54">
        <v>12</v>
      </c>
      <c r="G12" s="49" t="s">
        <v>2004</v>
      </c>
    </row>
    <row r="13" ht="20.25" customHeight="1" spans="1:7">
      <c r="A13" s="54" t="s">
        <v>1986</v>
      </c>
      <c r="B13" s="54">
        <f>SUM(B5:B12)</f>
        <v>35</v>
      </c>
      <c r="C13" s="54">
        <f>SUM(C5:C12)</f>
        <v>5806</v>
      </c>
      <c r="D13" s="54">
        <f>SUM(D5:D12)</f>
        <v>2596</v>
      </c>
      <c r="E13" s="54">
        <f>SUM(E5:E12)</f>
        <v>397</v>
      </c>
      <c r="F13" s="54">
        <f>SUM(F5:F12)</f>
        <v>1025</v>
      </c>
      <c r="G13" s="49"/>
    </row>
  </sheetData>
  <sheetProtection formatCells="0" insertHyperlinks="0" autoFilter="0"/>
  <mergeCells count="1">
    <mergeCell ref="A3:F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1"/>
  <sheetViews>
    <sheetView workbookViewId="0">
      <selection activeCell="F11" sqref="F11"/>
    </sheetView>
  </sheetViews>
  <sheetFormatPr defaultColWidth="8.89166666666667" defaultRowHeight="13.5"/>
  <cols>
    <col min="8" max="8" width="12.625"/>
    <col min="9" max="9" width="13.1083333333333"/>
    <col min="11" max="11" width="11.1333333333333" customWidth="1"/>
    <col min="14" max="14" width="27.1083333333333" customWidth="1"/>
    <col min="15" max="15" width="10.5916666666667" customWidth="1"/>
    <col min="18" max="18" width="6.26666666666667" customWidth="1"/>
    <col min="19" max="19" width="5.93333333333333" customWidth="1"/>
    <col min="20" max="20" width="6.95" customWidth="1"/>
    <col min="21" max="21" width="5.79166666666667" customWidth="1"/>
    <col min="22" max="22" width="5.69166666666667" customWidth="1"/>
    <col min="23" max="23" width="6.38333333333333" customWidth="1"/>
  </cols>
  <sheetData>
    <row r="1" ht="27" spans="1:12">
      <c r="A1" s="5" t="s">
        <v>2005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4.25" spans="1:2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N2" s="48"/>
      <c r="R2" s="52" t="s">
        <v>2006</v>
      </c>
      <c r="S2" s="52"/>
      <c r="T2" s="52"/>
      <c r="U2" s="52"/>
      <c r="V2" s="52"/>
      <c r="W2" s="52"/>
    </row>
    <row r="3" ht="42.75" spans="1:23">
      <c r="A3" s="9" t="s">
        <v>2007</v>
      </c>
      <c r="B3" s="10"/>
      <c r="C3" s="11"/>
      <c r="D3" s="12" t="s">
        <v>2008</v>
      </c>
      <c r="E3" s="12" t="s">
        <v>2009</v>
      </c>
      <c r="F3" s="12" t="s">
        <v>2010</v>
      </c>
      <c r="G3" s="12" t="s">
        <v>2011</v>
      </c>
      <c r="H3" s="12" t="s">
        <v>2012</v>
      </c>
      <c r="I3" s="12" t="s">
        <v>2013</v>
      </c>
      <c r="J3" s="12" t="s">
        <v>2014</v>
      </c>
      <c r="K3" s="12" t="s">
        <v>2015</v>
      </c>
      <c r="L3" s="12" t="s">
        <v>21</v>
      </c>
      <c r="N3" s="48" t="s">
        <v>2016</v>
      </c>
      <c r="O3" s="48" t="s">
        <v>2017</v>
      </c>
      <c r="P3" s="48" t="s">
        <v>2018</v>
      </c>
      <c r="Q3" s="48" t="s">
        <v>2019</v>
      </c>
      <c r="R3" s="48" t="s">
        <v>2020</v>
      </c>
      <c r="S3" s="48" t="s">
        <v>2021</v>
      </c>
      <c r="T3" s="48" t="s">
        <v>2022</v>
      </c>
      <c r="U3" s="48" t="s">
        <v>2023</v>
      </c>
      <c r="V3" s="48" t="s">
        <v>2024</v>
      </c>
      <c r="W3" s="48" t="s">
        <v>2025</v>
      </c>
    </row>
    <row r="4" ht="14.25" spans="1:23">
      <c r="A4" s="14" t="s">
        <v>2026</v>
      </c>
      <c r="B4" s="14"/>
      <c r="C4" s="14"/>
      <c r="D4" s="14">
        <f>SUM(F4:F10)</f>
        <v>467</v>
      </c>
      <c r="E4" s="14" t="s">
        <v>565</v>
      </c>
      <c r="F4" s="14">
        <f>COUNTIFS(安全生产和疫情防控工作情况表!$E:$E,"桂城")</f>
        <v>97</v>
      </c>
      <c r="G4" s="14" t="e">
        <f>COUNTIFS(安全生产和疫情防控工作情况表!$E:$E,"桂城",安全生产和疫情防控工作情况表!#REF!,"是")</f>
        <v>#REF!</v>
      </c>
      <c r="H4" s="15" t="e">
        <f t="shared" ref="H4:H24" si="0">G4/F4</f>
        <v>#REF!</v>
      </c>
      <c r="I4" s="14">
        <f>SUMIFS(安全生产和疫情防控工作情况表!P:P,安全生产和疫情防控工作情况表!$E:$E,"桂城")</f>
        <v>0</v>
      </c>
      <c r="J4" s="14" t="e">
        <f>SUMIFS(安全生产和疫情防控工作情况表!#REF!,安全生产和疫情防控工作情况表!$E:$E,"桂城")</f>
        <v>#REF!</v>
      </c>
      <c r="K4" s="15" t="e">
        <f>J4/I4</f>
        <v>#REF!</v>
      </c>
      <c r="L4" s="21"/>
      <c r="N4" s="49">
        <f>SUM(I4:I10)</f>
        <v>0</v>
      </c>
      <c r="O4" s="48" t="e">
        <f>SUM(J4:J10)</f>
        <v>#REF!</v>
      </c>
      <c r="P4" s="20" t="e">
        <f>SUM(安全生产和疫情防控工作情况表!#REF!)</f>
        <v>#REF!</v>
      </c>
      <c r="Q4" s="20">
        <f>SUM(安全生产和疫情防控工作情况表!R:R)</f>
        <v>0</v>
      </c>
      <c r="R4" s="20">
        <f>SUM(安全生产和疫情防控工作情况表!W:W)</f>
        <v>0</v>
      </c>
      <c r="S4" s="20">
        <f>SUM(安全生产和疫情防控工作情况表!Y:Y)</f>
        <v>0</v>
      </c>
      <c r="T4" s="20" t="e">
        <f>SUM(安全生产和疫情防控工作情况表!#REF!)</f>
        <v>#REF!</v>
      </c>
      <c r="U4" s="20" t="e">
        <f>SUM(安全生产和疫情防控工作情况表!#REF!)</f>
        <v>#REF!</v>
      </c>
      <c r="V4" s="20" t="e">
        <f>SUM(安全生产和疫情防控工作情况表!#REF!)</f>
        <v>#REF!</v>
      </c>
      <c r="W4" s="20" t="e">
        <f>SUM(安全生产和疫情防控工作情况表!#REF!)</f>
        <v>#REF!</v>
      </c>
    </row>
    <row r="5" ht="14.25" spans="1:12">
      <c r="A5" s="14"/>
      <c r="B5" s="14"/>
      <c r="C5" s="14"/>
      <c r="D5" s="14"/>
      <c r="E5" s="14" t="s">
        <v>335</v>
      </c>
      <c r="F5" s="14">
        <f>COUNTIFS(安全生产和疫情防控工作情况表!$E:$E,"九江")</f>
        <v>36</v>
      </c>
      <c r="G5" s="14" t="e">
        <f>COUNTIFS(安全生产和疫情防控工作情况表!$E:$E,"九江",安全生产和疫情防控工作情况表!#REF!,"是")</f>
        <v>#REF!</v>
      </c>
      <c r="H5" s="15" t="e">
        <f t="shared" si="0"/>
        <v>#REF!</v>
      </c>
      <c r="I5" s="14">
        <f>SUMIFS(安全生产和疫情防控工作情况表!P:P,安全生产和疫情防控工作情况表!$E:$E,"九江")</f>
        <v>0</v>
      </c>
      <c r="J5" s="14" t="e">
        <f>SUMIFS(安全生产和疫情防控工作情况表!#REF!,安全生产和疫情防控工作情况表!$E:$E,"九江")</f>
        <v>#REF!</v>
      </c>
      <c r="K5" s="15" t="e">
        <f t="shared" ref="K4:K24" si="1">J5/I5</f>
        <v>#REF!</v>
      </c>
      <c r="L5" s="21"/>
    </row>
    <row r="6" ht="14.25" spans="1:12">
      <c r="A6" s="14"/>
      <c r="B6" s="14"/>
      <c r="C6" s="14"/>
      <c r="D6" s="14"/>
      <c r="E6" s="14" t="s">
        <v>343</v>
      </c>
      <c r="F6" s="14">
        <f>COUNTIFS(安全生产和疫情防控工作情况表!$E:$E,"西樵")</f>
        <v>48</v>
      </c>
      <c r="G6" s="14" t="e">
        <f>COUNTIFS(安全生产和疫情防控工作情况表!$E:$E,"西樵",安全生产和疫情防控工作情况表!#REF!,"是")</f>
        <v>#REF!</v>
      </c>
      <c r="H6" s="15" t="e">
        <f t="shared" si="0"/>
        <v>#REF!</v>
      </c>
      <c r="I6" s="14">
        <f>SUMIFS(安全生产和疫情防控工作情况表!P:P,安全生产和疫情防控工作情况表!$E:$E,"西樵")</f>
        <v>0</v>
      </c>
      <c r="J6" s="14" t="e">
        <f>SUMIFS(安全生产和疫情防控工作情况表!#REF!,安全生产和疫情防控工作情况表!$E:$E,"西樵")</f>
        <v>#REF!</v>
      </c>
      <c r="K6" s="15" t="e">
        <f t="shared" si="1"/>
        <v>#REF!</v>
      </c>
      <c r="L6" s="21"/>
    </row>
    <row r="7" ht="14.25" spans="1:12">
      <c r="A7" s="14"/>
      <c r="B7" s="14"/>
      <c r="C7" s="14"/>
      <c r="D7" s="14"/>
      <c r="E7" s="14" t="s">
        <v>478</v>
      </c>
      <c r="F7" s="14">
        <f>COUNTIFS(安全生产和疫情防控工作情况表!$E:$E,"丹灶")</f>
        <v>36</v>
      </c>
      <c r="G7" s="14" t="e">
        <f>COUNTIFS(安全生产和疫情防控工作情况表!$E:$E,"丹灶",安全生产和疫情防控工作情况表!#REF!,"是")</f>
        <v>#REF!</v>
      </c>
      <c r="H7" s="15" t="e">
        <f t="shared" si="0"/>
        <v>#REF!</v>
      </c>
      <c r="I7" s="14">
        <f>SUMIFS(安全生产和疫情防控工作情况表!P:P,安全生产和疫情防控工作情况表!$E:$E,"丹灶")</f>
        <v>0</v>
      </c>
      <c r="J7" s="14" t="e">
        <f>SUMIFS(安全生产和疫情防控工作情况表!#REF!,安全生产和疫情防控工作情况表!$E:$E,"丹灶")</f>
        <v>#REF!</v>
      </c>
      <c r="K7" s="15" t="e">
        <f t="shared" si="1"/>
        <v>#REF!</v>
      </c>
      <c r="L7" s="21"/>
    </row>
    <row r="8" ht="14.25" spans="1:14">
      <c r="A8" s="14"/>
      <c r="B8" s="14"/>
      <c r="C8" s="14"/>
      <c r="D8" s="14"/>
      <c r="E8" s="14" t="s">
        <v>213</v>
      </c>
      <c r="F8" s="14">
        <f>COUNTIFS(安全生产和疫情防控工作情况表!$E:$E,"狮山")</f>
        <v>107</v>
      </c>
      <c r="G8" s="14" t="e">
        <f>COUNTIFS(安全生产和疫情防控工作情况表!$E:$E,"狮山",安全生产和疫情防控工作情况表!#REF!,"是")</f>
        <v>#REF!</v>
      </c>
      <c r="H8" s="15" t="e">
        <f t="shared" si="0"/>
        <v>#REF!</v>
      </c>
      <c r="I8" s="14">
        <f>SUMIFS(安全生产和疫情防控工作情况表!P:P,安全生产和疫情防控工作情况表!$E:$E,"狮山")</f>
        <v>0</v>
      </c>
      <c r="J8" s="14" t="e">
        <f>SUMIFS(安全生产和疫情防控工作情况表!#REF!,安全生产和疫情防控工作情况表!$E:$E,"狮山")</f>
        <v>#REF!</v>
      </c>
      <c r="K8" s="15" t="e">
        <f t="shared" si="1"/>
        <v>#REF!</v>
      </c>
      <c r="L8" s="21"/>
      <c r="N8" s="22"/>
    </row>
    <row r="9" ht="14.25" spans="1:14">
      <c r="A9" s="14"/>
      <c r="B9" s="14"/>
      <c r="C9" s="14"/>
      <c r="D9" s="14"/>
      <c r="E9" s="14" t="s">
        <v>37</v>
      </c>
      <c r="F9" s="14">
        <f>COUNTIFS(安全生产和疫情防控工作情况表!$E:$E,"大沥")</f>
        <v>74</v>
      </c>
      <c r="G9" s="14" t="e">
        <f>COUNTIFS(安全生产和疫情防控工作情况表!$E:$E,"大沥",安全生产和疫情防控工作情况表!#REF!,"是")</f>
        <v>#REF!</v>
      </c>
      <c r="H9" s="15" t="e">
        <f t="shared" si="0"/>
        <v>#REF!</v>
      </c>
      <c r="I9" s="14">
        <f>SUMIFS(安全生产和疫情防控工作情况表!P:P,安全生产和疫情防控工作情况表!$E:$E,"大沥")</f>
        <v>0</v>
      </c>
      <c r="J9" s="14" t="e">
        <f>SUMIFS(安全生产和疫情防控工作情况表!#REF!,安全生产和疫情防控工作情况表!$E:$E,"大沥")</f>
        <v>#REF!</v>
      </c>
      <c r="K9" s="15" t="e">
        <f t="shared" si="1"/>
        <v>#REF!</v>
      </c>
      <c r="L9" s="21"/>
      <c r="N9" s="22"/>
    </row>
    <row r="10" ht="14.25" spans="1:12">
      <c r="A10" s="14"/>
      <c r="B10" s="14"/>
      <c r="C10" s="14"/>
      <c r="D10" s="14"/>
      <c r="E10" s="14" t="s">
        <v>1023</v>
      </c>
      <c r="F10" s="14">
        <f>COUNTIFS(安全生产和疫情防控工作情况表!$E:$E,"里水")</f>
        <v>69</v>
      </c>
      <c r="G10" s="14" t="e">
        <f>COUNTIFS(安全生产和疫情防控工作情况表!$E:$E,"里水",安全生产和疫情防控工作情况表!#REF!,"是")</f>
        <v>#REF!</v>
      </c>
      <c r="H10" s="15" t="e">
        <f t="shared" si="0"/>
        <v>#REF!</v>
      </c>
      <c r="I10" s="14">
        <f>SUMIFS(安全生产和疫情防控工作情况表!P:P,安全生产和疫情防控工作情况表!$E:$E,"里水")</f>
        <v>0</v>
      </c>
      <c r="J10" s="14" t="e">
        <f>SUMIFS(安全生产和疫情防控工作情况表!#REF!,安全生产和疫情防控工作情况表!$E:$E,"里水")</f>
        <v>#REF!</v>
      </c>
      <c r="K10" s="15" t="e">
        <f t="shared" si="1"/>
        <v>#REF!</v>
      </c>
      <c r="L10" s="21"/>
    </row>
    <row r="11" ht="14.25" spans="1:14">
      <c r="A11" s="14" t="s">
        <v>2027</v>
      </c>
      <c r="B11" s="14"/>
      <c r="C11" s="14"/>
      <c r="D11" s="14">
        <f>SUM(F11:F17)</f>
        <v>32</v>
      </c>
      <c r="E11" s="14" t="s">
        <v>565</v>
      </c>
      <c r="F11" s="14">
        <v>1</v>
      </c>
      <c r="G11" s="14">
        <v>0</v>
      </c>
      <c r="H11" s="15">
        <f t="shared" si="0"/>
        <v>0</v>
      </c>
      <c r="I11" s="50"/>
      <c r="J11" s="16"/>
      <c r="K11" s="15" t="e">
        <f t="shared" si="1"/>
        <v>#DIV/0!</v>
      </c>
      <c r="L11" s="21"/>
      <c r="M11" s="51" t="s">
        <v>2028</v>
      </c>
      <c r="N11" s="51"/>
    </row>
    <row r="12" ht="14.25" spans="1:14">
      <c r="A12" s="14"/>
      <c r="B12" s="14"/>
      <c r="C12" s="14"/>
      <c r="D12" s="14"/>
      <c r="E12" s="14" t="s">
        <v>335</v>
      </c>
      <c r="F12" s="14">
        <v>2</v>
      </c>
      <c r="G12" s="14">
        <v>1</v>
      </c>
      <c r="H12" s="15">
        <f t="shared" si="0"/>
        <v>0.5</v>
      </c>
      <c r="I12" s="14">
        <v>8</v>
      </c>
      <c r="J12" s="14">
        <v>8</v>
      </c>
      <c r="K12" s="15">
        <f t="shared" si="1"/>
        <v>1</v>
      </c>
      <c r="L12" s="21"/>
      <c r="M12" s="51"/>
      <c r="N12" s="51"/>
    </row>
    <row r="13" ht="14.25" spans="1:14">
      <c r="A13" s="14"/>
      <c r="B13" s="14"/>
      <c r="C13" s="14"/>
      <c r="D13" s="14"/>
      <c r="E13" s="14" t="s">
        <v>343</v>
      </c>
      <c r="F13" s="14">
        <v>8</v>
      </c>
      <c r="G13" s="14">
        <v>4</v>
      </c>
      <c r="H13" s="15">
        <f t="shared" si="0"/>
        <v>0.5</v>
      </c>
      <c r="I13" s="14">
        <v>204</v>
      </c>
      <c r="J13" s="14">
        <v>181</v>
      </c>
      <c r="K13" s="15">
        <f t="shared" si="1"/>
        <v>0.887254901960784</v>
      </c>
      <c r="L13" s="21"/>
      <c r="M13" s="51"/>
      <c r="N13" s="51"/>
    </row>
    <row r="14" ht="14.25" spans="1:14">
      <c r="A14" s="14"/>
      <c r="B14" s="14"/>
      <c r="C14" s="14"/>
      <c r="D14" s="14"/>
      <c r="E14" s="14" t="s">
        <v>478</v>
      </c>
      <c r="F14" s="14">
        <v>2</v>
      </c>
      <c r="G14" s="14">
        <v>2</v>
      </c>
      <c r="H14" s="15">
        <f t="shared" si="0"/>
        <v>1</v>
      </c>
      <c r="I14" s="50">
        <v>10</v>
      </c>
      <c r="J14" s="16">
        <v>2</v>
      </c>
      <c r="K14" s="15">
        <f t="shared" si="1"/>
        <v>0.2</v>
      </c>
      <c r="L14" s="21"/>
      <c r="M14" s="51"/>
      <c r="N14" s="51"/>
    </row>
    <row r="15" ht="14.25" spans="1:14">
      <c r="A15" s="14"/>
      <c r="B15" s="14"/>
      <c r="C15" s="14"/>
      <c r="D15" s="14"/>
      <c r="E15" s="14" t="s">
        <v>213</v>
      </c>
      <c r="F15" s="14">
        <v>11</v>
      </c>
      <c r="G15" s="14">
        <v>8</v>
      </c>
      <c r="H15" s="15">
        <f t="shared" si="0"/>
        <v>0.727272727272727</v>
      </c>
      <c r="I15" s="14">
        <v>1078</v>
      </c>
      <c r="J15" s="14">
        <v>1078</v>
      </c>
      <c r="K15" s="15">
        <f t="shared" si="1"/>
        <v>1</v>
      </c>
      <c r="L15" s="21"/>
      <c r="M15" s="51"/>
      <c r="N15" s="51"/>
    </row>
    <row r="16" ht="14.25" spans="1:14">
      <c r="A16" s="14"/>
      <c r="B16" s="14"/>
      <c r="C16" s="14"/>
      <c r="D16" s="14"/>
      <c r="E16" s="14" t="s">
        <v>37</v>
      </c>
      <c r="F16" s="14">
        <v>2</v>
      </c>
      <c r="G16" s="14">
        <v>2</v>
      </c>
      <c r="H16" s="15">
        <f t="shared" si="0"/>
        <v>1</v>
      </c>
      <c r="I16" s="14">
        <f>548+15</f>
        <v>563</v>
      </c>
      <c r="J16" s="14">
        <v>481</v>
      </c>
      <c r="K16" s="15">
        <f t="shared" si="1"/>
        <v>0.854351687388988</v>
      </c>
      <c r="L16" s="21"/>
      <c r="M16" s="51"/>
      <c r="N16" s="51"/>
    </row>
    <row r="17" ht="14.25" spans="1:14">
      <c r="A17" s="14"/>
      <c r="B17" s="14"/>
      <c r="C17" s="14"/>
      <c r="D17" s="14"/>
      <c r="E17" s="14" t="s">
        <v>1023</v>
      </c>
      <c r="F17" s="14">
        <v>6</v>
      </c>
      <c r="G17" s="14">
        <v>5</v>
      </c>
      <c r="H17" s="15">
        <f t="shared" si="0"/>
        <v>0.833333333333333</v>
      </c>
      <c r="I17" s="14">
        <v>116</v>
      </c>
      <c r="J17" s="14">
        <v>60</v>
      </c>
      <c r="K17" s="15">
        <f t="shared" si="1"/>
        <v>0.517241379310345</v>
      </c>
      <c r="L17" s="21"/>
      <c r="M17" s="51"/>
      <c r="N17" s="51"/>
    </row>
    <row r="18" ht="14.25" spans="1:14">
      <c r="A18" s="14" t="s">
        <v>2029</v>
      </c>
      <c r="B18" s="14"/>
      <c r="C18" s="14"/>
      <c r="D18" s="14">
        <f>SUM(F18:F24)</f>
        <v>59</v>
      </c>
      <c r="E18" s="14" t="s">
        <v>565</v>
      </c>
      <c r="F18" s="14">
        <v>16</v>
      </c>
      <c r="G18" s="14">
        <v>16</v>
      </c>
      <c r="H18" s="15">
        <f t="shared" si="0"/>
        <v>1</v>
      </c>
      <c r="I18" s="14">
        <v>32</v>
      </c>
      <c r="J18" s="14">
        <v>32</v>
      </c>
      <c r="K18" s="15">
        <f t="shared" si="1"/>
        <v>1</v>
      </c>
      <c r="L18" s="21"/>
      <c r="M18" s="51" t="s">
        <v>2028</v>
      </c>
      <c r="N18" s="51"/>
    </row>
    <row r="19" ht="14.25" spans="1:14">
      <c r="A19" s="14"/>
      <c r="B19" s="14"/>
      <c r="C19" s="14"/>
      <c r="D19" s="14"/>
      <c r="E19" s="14" t="s">
        <v>335</v>
      </c>
      <c r="F19" s="14">
        <v>1</v>
      </c>
      <c r="G19" s="14">
        <v>1</v>
      </c>
      <c r="H19" s="15">
        <f t="shared" si="0"/>
        <v>1</v>
      </c>
      <c r="I19" s="14">
        <v>21</v>
      </c>
      <c r="J19" s="14">
        <v>21</v>
      </c>
      <c r="K19" s="15">
        <f t="shared" si="1"/>
        <v>1</v>
      </c>
      <c r="L19" s="21"/>
      <c r="M19" s="51"/>
      <c r="N19" s="51"/>
    </row>
    <row r="20" ht="14.25" spans="1:14">
      <c r="A20" s="14"/>
      <c r="B20" s="14"/>
      <c r="C20" s="14"/>
      <c r="D20" s="14"/>
      <c r="E20" s="14" t="s">
        <v>343</v>
      </c>
      <c r="F20" s="14">
        <v>6</v>
      </c>
      <c r="G20" s="14">
        <v>3</v>
      </c>
      <c r="H20" s="15">
        <f t="shared" si="0"/>
        <v>0.5</v>
      </c>
      <c r="I20" s="14">
        <v>45</v>
      </c>
      <c r="J20" s="14">
        <v>25</v>
      </c>
      <c r="K20" s="15">
        <f t="shared" si="1"/>
        <v>0.555555555555556</v>
      </c>
      <c r="L20" s="21"/>
      <c r="M20" s="51"/>
      <c r="N20" s="51"/>
    </row>
    <row r="21" ht="14.25" spans="1:14">
      <c r="A21" s="14"/>
      <c r="B21" s="14"/>
      <c r="C21" s="14"/>
      <c r="D21" s="14"/>
      <c r="E21" s="14" t="s">
        <v>478</v>
      </c>
      <c r="F21" s="14">
        <v>2</v>
      </c>
      <c r="G21" s="14">
        <v>2</v>
      </c>
      <c r="H21" s="15">
        <f t="shared" si="0"/>
        <v>1</v>
      </c>
      <c r="I21" s="14">
        <v>19</v>
      </c>
      <c r="J21" s="14">
        <v>19</v>
      </c>
      <c r="K21" s="15">
        <f t="shared" si="1"/>
        <v>1</v>
      </c>
      <c r="L21" s="21"/>
      <c r="M21" s="51"/>
      <c r="N21" s="51"/>
    </row>
    <row r="22" ht="14.25" spans="1:14">
      <c r="A22" s="14"/>
      <c r="B22" s="14"/>
      <c r="C22" s="14"/>
      <c r="D22" s="14"/>
      <c r="E22" s="14" t="s">
        <v>213</v>
      </c>
      <c r="F22" s="14">
        <v>15</v>
      </c>
      <c r="G22" s="14">
        <v>12</v>
      </c>
      <c r="H22" s="15">
        <f t="shared" si="0"/>
        <v>0.8</v>
      </c>
      <c r="I22" s="14">
        <v>190</v>
      </c>
      <c r="J22" s="14">
        <v>104</v>
      </c>
      <c r="K22" s="15">
        <f t="shared" si="1"/>
        <v>0.547368421052632</v>
      </c>
      <c r="L22" s="21"/>
      <c r="M22" s="51"/>
      <c r="N22" s="51"/>
    </row>
    <row r="23" ht="14.25" spans="1:14">
      <c r="A23" s="14"/>
      <c r="B23" s="14"/>
      <c r="C23" s="14"/>
      <c r="D23" s="14"/>
      <c r="E23" s="14" t="s">
        <v>37</v>
      </c>
      <c r="F23" s="14">
        <v>6</v>
      </c>
      <c r="G23" s="14">
        <v>2</v>
      </c>
      <c r="H23" s="15">
        <f t="shared" si="0"/>
        <v>0.333333333333333</v>
      </c>
      <c r="I23" s="14">
        <v>68</v>
      </c>
      <c r="J23" s="14">
        <v>20</v>
      </c>
      <c r="K23" s="15">
        <f t="shared" si="1"/>
        <v>0.294117647058824</v>
      </c>
      <c r="L23" s="21"/>
      <c r="M23" s="51"/>
      <c r="N23" s="51"/>
    </row>
    <row r="24" ht="14.25" spans="1:14">
      <c r="A24" s="14"/>
      <c r="B24" s="14"/>
      <c r="C24" s="14"/>
      <c r="D24" s="14"/>
      <c r="E24" s="14" t="s">
        <v>1023</v>
      </c>
      <c r="F24" s="14">
        <v>13</v>
      </c>
      <c r="G24" s="14">
        <v>13</v>
      </c>
      <c r="H24" s="15">
        <f t="shared" si="0"/>
        <v>1</v>
      </c>
      <c r="I24" s="14">
        <v>550</v>
      </c>
      <c r="J24" s="14">
        <v>550</v>
      </c>
      <c r="K24" s="15">
        <f t="shared" si="1"/>
        <v>1</v>
      </c>
      <c r="L24" s="21"/>
      <c r="M24" s="51"/>
      <c r="N24" s="51"/>
    </row>
    <row r="25" ht="14.25" spans="1:12">
      <c r="A25" s="46" t="s">
        <v>2030</v>
      </c>
      <c r="B25" s="46"/>
      <c r="C25" s="46"/>
      <c r="D25" s="46">
        <f>SUM(D4:D24)</f>
        <v>558</v>
      </c>
      <c r="E25" s="47" t="s">
        <v>565</v>
      </c>
      <c r="F25" s="14">
        <f t="shared" ref="F25:K25" si="2">F4+F11+F18</f>
        <v>114</v>
      </c>
      <c r="G25" s="14" t="e">
        <f t="shared" si="2"/>
        <v>#REF!</v>
      </c>
      <c r="H25" s="15" t="e">
        <f>(G4+G11+G18)/(F4+F11+F18)</f>
        <v>#REF!</v>
      </c>
      <c r="I25" s="14">
        <f t="shared" si="2"/>
        <v>32</v>
      </c>
      <c r="J25" s="14" t="e">
        <f t="shared" si="2"/>
        <v>#REF!</v>
      </c>
      <c r="K25" s="15" t="e">
        <f>(J4+J11+J18)/(I4+I11+I18)</f>
        <v>#REF!</v>
      </c>
      <c r="L25" s="14"/>
    </row>
    <row r="26" ht="14.25" spans="1:12">
      <c r="A26" s="46"/>
      <c r="B26" s="46"/>
      <c r="C26" s="46"/>
      <c r="D26" s="46"/>
      <c r="E26" s="47" t="s">
        <v>335</v>
      </c>
      <c r="F26" s="14">
        <f t="shared" ref="F26:K26" si="3">F5+F12+F19</f>
        <v>39</v>
      </c>
      <c r="G26" s="14" t="e">
        <f t="shared" si="3"/>
        <v>#REF!</v>
      </c>
      <c r="H26" s="15" t="e">
        <f t="shared" ref="H26:H31" si="4">(G5+G12+G19)/(F5+F12+F19)</f>
        <v>#REF!</v>
      </c>
      <c r="I26" s="14">
        <f t="shared" si="3"/>
        <v>29</v>
      </c>
      <c r="J26" s="14" t="e">
        <f t="shared" si="3"/>
        <v>#REF!</v>
      </c>
      <c r="K26" s="15" t="e">
        <f t="shared" ref="K26:K31" si="5">(J5+J12+J19)/(I5+I12+I19)</f>
        <v>#REF!</v>
      </c>
      <c r="L26" s="14"/>
    </row>
    <row r="27" ht="14.25" spans="1:12">
      <c r="A27" s="46"/>
      <c r="B27" s="46"/>
      <c r="C27" s="46"/>
      <c r="D27" s="46"/>
      <c r="E27" s="47" t="s">
        <v>343</v>
      </c>
      <c r="F27" s="14">
        <f t="shared" ref="F27:K27" si="6">F6+F13+F20</f>
        <v>62</v>
      </c>
      <c r="G27" s="14" t="e">
        <f t="shared" si="6"/>
        <v>#REF!</v>
      </c>
      <c r="H27" s="15" t="e">
        <f t="shared" si="4"/>
        <v>#REF!</v>
      </c>
      <c r="I27" s="14">
        <f t="shared" si="6"/>
        <v>249</v>
      </c>
      <c r="J27" s="14" t="e">
        <f t="shared" si="6"/>
        <v>#REF!</v>
      </c>
      <c r="K27" s="15" t="e">
        <f t="shared" si="5"/>
        <v>#REF!</v>
      </c>
      <c r="L27" s="14"/>
    </row>
    <row r="28" ht="14.25" spans="1:12">
      <c r="A28" s="46"/>
      <c r="B28" s="46"/>
      <c r="C28" s="46"/>
      <c r="D28" s="46"/>
      <c r="E28" s="47" t="s">
        <v>478</v>
      </c>
      <c r="F28" s="14">
        <f t="shared" ref="F28:K28" si="7">F7+F14+F21</f>
        <v>40</v>
      </c>
      <c r="G28" s="14" t="e">
        <f t="shared" si="7"/>
        <v>#REF!</v>
      </c>
      <c r="H28" s="15" t="e">
        <f t="shared" si="4"/>
        <v>#REF!</v>
      </c>
      <c r="I28" s="14">
        <f t="shared" si="7"/>
        <v>29</v>
      </c>
      <c r="J28" s="14" t="e">
        <f t="shared" si="7"/>
        <v>#REF!</v>
      </c>
      <c r="K28" s="15" t="e">
        <f t="shared" si="5"/>
        <v>#REF!</v>
      </c>
      <c r="L28" s="14"/>
    </row>
    <row r="29" ht="14.25" spans="1:12">
      <c r="A29" s="46"/>
      <c r="B29" s="46"/>
      <c r="C29" s="46"/>
      <c r="D29" s="46"/>
      <c r="E29" s="47" t="s">
        <v>213</v>
      </c>
      <c r="F29" s="14">
        <f t="shared" ref="F29:K29" si="8">F8+F15+F22</f>
        <v>133</v>
      </c>
      <c r="G29" s="14" t="e">
        <f t="shared" si="8"/>
        <v>#REF!</v>
      </c>
      <c r="H29" s="15" t="e">
        <f t="shared" si="4"/>
        <v>#REF!</v>
      </c>
      <c r="I29" s="14">
        <f t="shared" si="8"/>
        <v>1268</v>
      </c>
      <c r="J29" s="14" t="e">
        <f t="shared" si="8"/>
        <v>#REF!</v>
      </c>
      <c r="K29" s="15" t="e">
        <f t="shared" si="5"/>
        <v>#REF!</v>
      </c>
      <c r="L29" s="14"/>
    </row>
    <row r="30" ht="14.25" spans="1:12">
      <c r="A30" s="46"/>
      <c r="B30" s="46"/>
      <c r="C30" s="46"/>
      <c r="D30" s="46"/>
      <c r="E30" s="47" t="s">
        <v>37</v>
      </c>
      <c r="F30" s="14">
        <f t="shared" ref="F30:K30" si="9">F9+F16+F23</f>
        <v>82</v>
      </c>
      <c r="G30" s="14" t="e">
        <f t="shared" si="9"/>
        <v>#REF!</v>
      </c>
      <c r="H30" s="15" t="e">
        <f t="shared" si="4"/>
        <v>#REF!</v>
      </c>
      <c r="I30" s="14">
        <f t="shared" si="9"/>
        <v>631</v>
      </c>
      <c r="J30" s="14" t="e">
        <f t="shared" si="9"/>
        <v>#REF!</v>
      </c>
      <c r="K30" s="15" t="e">
        <f t="shared" si="5"/>
        <v>#REF!</v>
      </c>
      <c r="L30" s="14"/>
    </row>
    <row r="31" ht="14.25" spans="1:12">
      <c r="A31" s="46"/>
      <c r="B31" s="46"/>
      <c r="C31" s="46"/>
      <c r="D31" s="46"/>
      <c r="E31" s="47" t="s">
        <v>1023</v>
      </c>
      <c r="F31" s="14">
        <f t="shared" ref="F31:K31" si="10">F10+F17+F24</f>
        <v>88</v>
      </c>
      <c r="G31" s="14" t="e">
        <f t="shared" si="10"/>
        <v>#REF!</v>
      </c>
      <c r="H31" s="15" t="e">
        <f t="shared" si="4"/>
        <v>#REF!</v>
      </c>
      <c r="I31" s="14">
        <f t="shared" si="10"/>
        <v>666</v>
      </c>
      <c r="J31" s="14" t="e">
        <f t="shared" si="10"/>
        <v>#REF!</v>
      </c>
      <c r="K31" s="15" t="e">
        <f t="shared" si="5"/>
        <v>#REF!</v>
      </c>
      <c r="L31" s="14"/>
    </row>
  </sheetData>
  <sheetProtection password="CC29" sheet="1" formatCells="0" insertHyperlinks="0" autoFilter="0" objects="1"/>
  <protectedRanges>
    <protectedRange sqref="$A11:$XFD24" name="Range1"/>
  </protectedRanges>
  <mergeCells count="14">
    <mergeCell ref="A1:L1"/>
    <mergeCell ref="A2:L2"/>
    <mergeCell ref="R2:W2"/>
    <mergeCell ref="A3:C3"/>
    <mergeCell ref="D4:D10"/>
    <mergeCell ref="D11:D17"/>
    <mergeCell ref="D18:D24"/>
    <mergeCell ref="D25:D31"/>
    <mergeCell ref="A4:C10"/>
    <mergeCell ref="A11:C17"/>
    <mergeCell ref="A18:C24"/>
    <mergeCell ref="A25:C31"/>
    <mergeCell ref="M11:N17"/>
    <mergeCell ref="M18:N2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zoomScale="50" zoomScaleNormal="50" workbookViewId="0">
      <selection activeCell="L7" sqref="L7:M10"/>
    </sheetView>
  </sheetViews>
  <sheetFormatPr defaultColWidth="9" defaultRowHeight="13.5"/>
  <cols>
    <col min="1" max="1" width="27.4" customWidth="1"/>
    <col min="2" max="2" width="20.3583333333333" customWidth="1"/>
    <col min="3" max="9" width="18.0083333333333" customWidth="1"/>
    <col min="10" max="10" width="66.2666666666667" customWidth="1"/>
    <col min="11" max="11" width="14.9" customWidth="1"/>
  </cols>
  <sheetData>
    <row r="1" ht="18.75" spans="1:9">
      <c r="A1" s="23" t="s">
        <v>2031</v>
      </c>
      <c r="B1" s="24"/>
      <c r="C1" s="24"/>
      <c r="D1" s="24"/>
      <c r="E1" s="24"/>
      <c r="F1" s="24"/>
      <c r="G1" s="24"/>
      <c r="H1" s="24"/>
      <c r="I1" s="24"/>
    </row>
    <row r="2" ht="54" customHeight="1" spans="1:13">
      <c r="A2" s="25" t="s">
        <v>2032</v>
      </c>
      <c r="B2" s="25"/>
      <c r="C2" s="25"/>
      <c r="D2" s="25"/>
      <c r="E2" s="25"/>
      <c r="F2" s="25"/>
      <c r="G2" s="25"/>
      <c r="H2" s="25"/>
      <c r="I2" s="37" t="s">
        <v>2033</v>
      </c>
      <c r="J2" s="38" t="s">
        <v>2034</v>
      </c>
      <c r="K2" s="38" t="s">
        <v>2035</v>
      </c>
      <c r="L2" s="37" t="s">
        <v>2036</v>
      </c>
      <c r="M2" s="37" t="s">
        <v>2037</v>
      </c>
    </row>
    <row r="3" ht="18.75" customHeight="1" spans="1:13">
      <c r="A3" s="26" t="s">
        <v>2038</v>
      </c>
      <c r="B3" s="26" t="s">
        <v>2039</v>
      </c>
      <c r="C3" s="26"/>
      <c r="D3" s="26"/>
      <c r="E3" s="26"/>
      <c r="F3" s="26"/>
      <c r="G3" s="26"/>
      <c r="H3" s="26"/>
      <c r="I3" s="37"/>
      <c r="J3" s="38"/>
      <c r="K3" s="38"/>
      <c r="L3" s="37"/>
      <c r="M3" s="37"/>
    </row>
    <row r="4" ht="18.75" customHeight="1" spans="1:13">
      <c r="A4" s="26"/>
      <c r="B4" s="26" t="s">
        <v>2040</v>
      </c>
      <c r="C4" s="26" t="s">
        <v>2041</v>
      </c>
      <c r="D4" s="26" t="s">
        <v>2042</v>
      </c>
      <c r="E4" s="26"/>
      <c r="F4" s="26" t="s">
        <v>16</v>
      </c>
      <c r="G4" s="26"/>
      <c r="H4" s="26"/>
      <c r="I4" s="37"/>
      <c r="J4" s="38"/>
      <c r="K4" s="38"/>
      <c r="L4" s="37"/>
      <c r="M4" s="37"/>
    </row>
    <row r="5" ht="18.75" spans="1:13">
      <c r="A5" s="26"/>
      <c r="B5" s="26"/>
      <c r="C5" s="26"/>
      <c r="D5" s="26" t="s">
        <v>2043</v>
      </c>
      <c r="E5" s="26" t="s">
        <v>26</v>
      </c>
      <c r="F5" s="26" t="s">
        <v>31</v>
      </c>
      <c r="G5" s="26" t="s">
        <v>32</v>
      </c>
      <c r="H5" s="26" t="s">
        <v>33</v>
      </c>
      <c r="I5" s="37"/>
      <c r="J5" s="38"/>
      <c r="K5" s="38"/>
      <c r="L5" s="37"/>
      <c r="M5" s="37"/>
    </row>
    <row r="6" ht="57.2" customHeight="1" spans="1:13">
      <c r="A6" s="27"/>
      <c r="B6" s="27" t="s">
        <v>2044</v>
      </c>
      <c r="C6" s="28">
        <f>SUM(安全生产和疫情防控工作情况表!P:P)</f>
        <v>0</v>
      </c>
      <c r="D6" s="28" t="e">
        <f>SUM(安全生产和疫情防控工作情况表!#REF!)</f>
        <v>#REF!</v>
      </c>
      <c r="E6" s="28">
        <f>SUM(安全生产和疫情防控工作情况表!R:R)</f>
        <v>0</v>
      </c>
      <c r="F6" s="28">
        <f>SUM(安全生产和疫情防控工作情况表!W:W)</f>
        <v>0</v>
      </c>
      <c r="G6" s="28">
        <f>SUM(安全生产和疫情防控工作情况表!X:X)</f>
        <v>0</v>
      </c>
      <c r="H6" s="28">
        <f>SUM(安全生产和疫情防控工作情况表!Y:Y)</f>
        <v>0</v>
      </c>
      <c r="I6" s="28" t="e">
        <f>SUM(安全生产和疫情防控工作情况表!#REF!)</f>
        <v>#REF!</v>
      </c>
      <c r="J6" s="39"/>
      <c r="K6" s="39"/>
      <c r="L6" s="28">
        <f>COUNTIFS(安全生产和疫情防控工作情况表!$D:$D,"许可")</f>
        <v>446</v>
      </c>
      <c r="M6" s="28">
        <f>COUNTIFS(安全生产和疫情防控工作情况表!$D:$D,"提前介入")</f>
        <v>21</v>
      </c>
    </row>
    <row r="7" ht="47.3" customHeight="1" spans="1:13">
      <c r="A7" s="27"/>
      <c r="B7" s="27" t="s">
        <v>2045</v>
      </c>
      <c r="C7" s="28">
        <v>1781</v>
      </c>
      <c r="D7" s="28">
        <v>868</v>
      </c>
      <c r="E7" s="28">
        <v>249</v>
      </c>
      <c r="F7" s="28">
        <v>4</v>
      </c>
      <c r="G7" s="28">
        <v>516</v>
      </c>
      <c r="H7" s="28">
        <v>15</v>
      </c>
      <c r="I7" s="39"/>
      <c r="J7" s="39"/>
      <c r="K7" s="39"/>
      <c r="L7" s="40">
        <v>28</v>
      </c>
      <c r="M7" s="41"/>
    </row>
    <row r="8" ht="34.7" customHeight="1" spans="1:13">
      <c r="A8" s="27"/>
      <c r="B8" s="27" t="s">
        <v>2046</v>
      </c>
      <c r="C8" s="29">
        <v>651</v>
      </c>
      <c r="D8" s="29">
        <v>222</v>
      </c>
      <c r="E8" s="29">
        <v>103</v>
      </c>
      <c r="F8" s="29">
        <v>15</v>
      </c>
      <c r="G8" s="29">
        <v>294</v>
      </c>
      <c r="H8" s="29">
        <v>17</v>
      </c>
      <c r="I8" s="39"/>
      <c r="J8" s="39"/>
      <c r="K8" s="39"/>
      <c r="L8" s="39"/>
      <c r="M8" s="39"/>
    </row>
    <row r="9" ht="34.7" customHeight="1" spans="1:13">
      <c r="A9" s="27"/>
      <c r="B9" s="27" t="s">
        <v>2047</v>
      </c>
      <c r="C9" s="30">
        <v>942</v>
      </c>
      <c r="D9" s="30">
        <v>372</v>
      </c>
      <c r="E9" s="30">
        <v>407</v>
      </c>
      <c r="F9" s="30">
        <v>28</v>
      </c>
      <c r="G9" s="30">
        <v>135</v>
      </c>
      <c r="H9" s="28"/>
      <c r="I9" s="42">
        <v>859</v>
      </c>
      <c r="J9" s="39"/>
      <c r="K9" s="39"/>
      <c r="L9" s="42">
        <v>9</v>
      </c>
      <c r="M9" s="39"/>
    </row>
    <row r="10" ht="34.7" customHeight="1" spans="1:13">
      <c r="A10" s="27"/>
      <c r="B10" s="27"/>
      <c r="C10" s="30">
        <f>C8+C9</f>
        <v>1593</v>
      </c>
      <c r="D10" s="30">
        <f t="shared" ref="D10:M10" si="0">D8+D9</f>
        <v>594</v>
      </c>
      <c r="E10" s="30">
        <f t="shared" si="0"/>
        <v>510</v>
      </c>
      <c r="F10" s="30">
        <f t="shared" si="0"/>
        <v>43</v>
      </c>
      <c r="G10" s="30">
        <f t="shared" si="0"/>
        <v>429</v>
      </c>
      <c r="H10" s="30">
        <f t="shared" si="0"/>
        <v>17</v>
      </c>
      <c r="I10" s="30">
        <f t="shared" si="0"/>
        <v>859</v>
      </c>
      <c r="J10" s="30">
        <f t="shared" si="0"/>
        <v>0</v>
      </c>
      <c r="K10" s="30">
        <f t="shared" si="0"/>
        <v>0</v>
      </c>
      <c r="L10" s="30">
        <f t="shared" si="0"/>
        <v>9</v>
      </c>
      <c r="M10" s="30">
        <f t="shared" si="0"/>
        <v>0</v>
      </c>
    </row>
    <row r="11" ht="45.95" customHeight="1" spans="1:13">
      <c r="A11" s="27"/>
      <c r="B11" s="27" t="s">
        <v>2048</v>
      </c>
      <c r="C11" s="31">
        <v>5839</v>
      </c>
      <c r="D11" s="31">
        <v>1971</v>
      </c>
      <c r="E11" s="31">
        <v>787</v>
      </c>
      <c r="F11" s="31">
        <v>55</v>
      </c>
      <c r="G11" s="31">
        <v>2767</v>
      </c>
      <c r="H11" s="31">
        <v>259</v>
      </c>
      <c r="I11" s="39"/>
      <c r="J11" s="43" t="s">
        <v>2049</v>
      </c>
      <c r="K11" s="31" t="s">
        <v>2050</v>
      </c>
      <c r="L11" s="39"/>
      <c r="M11" s="39"/>
    </row>
    <row r="12" ht="46.9" customHeight="1" spans="1:9">
      <c r="A12" s="27"/>
      <c r="B12" s="27" t="s">
        <v>2051</v>
      </c>
      <c r="C12" s="32">
        <f t="shared" ref="C12:H12" si="1">SUM(C6:C11)</f>
        <v>10806</v>
      </c>
      <c r="D12" s="32" t="e">
        <f t="shared" si="1"/>
        <v>#REF!</v>
      </c>
      <c r="E12" s="32">
        <f t="shared" si="1"/>
        <v>2056</v>
      </c>
      <c r="F12" s="32">
        <f t="shared" si="1"/>
        <v>145</v>
      </c>
      <c r="G12" s="32">
        <f t="shared" si="1"/>
        <v>4141</v>
      </c>
      <c r="H12" s="32">
        <f t="shared" si="1"/>
        <v>308</v>
      </c>
      <c r="I12" s="44"/>
    </row>
    <row r="13" ht="81" customHeight="1" spans="1:10">
      <c r="A13" s="33" t="s">
        <v>2052</v>
      </c>
      <c r="B13" s="33"/>
      <c r="C13" s="33"/>
      <c r="D13" s="33"/>
      <c r="E13" s="33"/>
      <c r="F13" s="33"/>
      <c r="G13" s="33"/>
      <c r="H13" s="33"/>
      <c r="I13" s="45"/>
      <c r="J13" t="e">
        <f>D6+E6</f>
        <v>#REF!</v>
      </c>
    </row>
    <row r="14" ht="18.75" customHeight="1" spans="1:9">
      <c r="A14" s="34" t="s">
        <v>2053</v>
      </c>
      <c r="B14" s="34"/>
      <c r="C14" s="34" t="s">
        <v>2054</v>
      </c>
      <c r="D14" s="34"/>
      <c r="E14" s="34" t="s">
        <v>2055</v>
      </c>
      <c r="F14" s="34"/>
      <c r="G14" s="34"/>
      <c r="H14" s="34"/>
      <c r="I14" s="34"/>
    </row>
    <row r="15" ht="18.75" spans="1:9">
      <c r="A15" s="23" t="s">
        <v>2056</v>
      </c>
      <c r="B15" s="35"/>
      <c r="C15" s="35"/>
      <c r="D15" s="35"/>
      <c r="E15" s="35"/>
      <c r="F15" s="35"/>
      <c r="G15" s="35"/>
      <c r="H15" s="35"/>
      <c r="I15" s="35"/>
    </row>
    <row r="16" ht="409.5" customHeight="1" spans="1:9">
      <c r="A16" s="36" t="s">
        <v>2057</v>
      </c>
      <c r="B16" s="36"/>
      <c r="C16" s="36"/>
      <c r="D16" s="36"/>
      <c r="E16" s="36"/>
      <c r="F16" s="36"/>
      <c r="G16" s="36"/>
      <c r="H16" s="36"/>
      <c r="I16" s="36"/>
    </row>
  </sheetData>
  <sheetProtection formatCells="0" insertHyperlinks="0" autoFilter="0"/>
  <mergeCells count="18">
    <mergeCell ref="A2:H2"/>
    <mergeCell ref="B3:H3"/>
    <mergeCell ref="D4:E4"/>
    <mergeCell ref="F4:H4"/>
    <mergeCell ref="L7:M7"/>
    <mergeCell ref="A13:H13"/>
    <mergeCell ref="A14:B14"/>
    <mergeCell ref="C14:D14"/>
    <mergeCell ref="E14:H14"/>
    <mergeCell ref="A16:H16"/>
    <mergeCell ref="A3:A5"/>
    <mergeCell ref="B4:B5"/>
    <mergeCell ref="C4:C5"/>
    <mergeCell ref="I2:I5"/>
    <mergeCell ref="J2:J5"/>
    <mergeCell ref="K2:K5"/>
    <mergeCell ref="L2:L5"/>
    <mergeCell ref="M2:M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zoomScale="80" zoomScaleNormal="80" workbookViewId="0">
      <selection activeCell="H16" sqref="H16"/>
    </sheetView>
  </sheetViews>
  <sheetFormatPr defaultColWidth="8.89166666666667" defaultRowHeight="13.5"/>
  <cols>
    <col min="8" max="8" width="9.44166666666667"/>
    <col min="11" max="11" width="9.44166666666667"/>
  </cols>
  <sheetData>
    <row r="1" ht="27" spans="1:12">
      <c r="A1" s="5" t="s">
        <v>2005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4.25" spans="1:12">
      <c r="A2" s="7" t="s">
        <v>2058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42.75" spans="1:12">
      <c r="A3" s="9" t="s">
        <v>2007</v>
      </c>
      <c r="B3" s="10"/>
      <c r="C3" s="11"/>
      <c r="D3" s="12" t="s">
        <v>2008</v>
      </c>
      <c r="E3" s="12" t="s">
        <v>2009</v>
      </c>
      <c r="F3" s="12" t="s">
        <v>2010</v>
      </c>
      <c r="G3" s="12" t="s">
        <v>2011</v>
      </c>
      <c r="H3" s="12" t="s">
        <v>2012</v>
      </c>
      <c r="I3" s="12" t="s">
        <v>2013</v>
      </c>
      <c r="J3" s="12" t="s">
        <v>2014</v>
      </c>
      <c r="K3" s="12" t="s">
        <v>2015</v>
      </c>
      <c r="L3" s="12" t="s">
        <v>21</v>
      </c>
    </row>
    <row r="4" ht="14.25" spans="1:12">
      <c r="A4" s="14" t="s">
        <v>2059</v>
      </c>
      <c r="B4" s="14"/>
      <c r="C4" s="14"/>
      <c r="D4" s="14">
        <v>50</v>
      </c>
      <c r="E4" s="14" t="s">
        <v>565</v>
      </c>
      <c r="F4" s="14">
        <v>26</v>
      </c>
      <c r="G4" s="14">
        <v>12</v>
      </c>
      <c r="H4" s="15">
        <f t="shared" ref="H4:H10" si="0">G4/F4</f>
        <v>0.461538461538462</v>
      </c>
      <c r="I4" s="14">
        <v>1405</v>
      </c>
      <c r="J4" s="14">
        <v>1353</v>
      </c>
      <c r="K4" s="15">
        <f t="shared" ref="K4:K10" si="1">J4/I4</f>
        <v>0.962989323843416</v>
      </c>
      <c r="L4" s="21"/>
    </row>
    <row r="5" ht="14.25" spans="1:12">
      <c r="A5" s="14"/>
      <c r="B5" s="14"/>
      <c r="C5" s="14"/>
      <c r="D5" s="14"/>
      <c r="E5" s="14" t="s">
        <v>335</v>
      </c>
      <c r="F5" s="14">
        <v>1</v>
      </c>
      <c r="G5" s="14">
        <v>0</v>
      </c>
      <c r="H5" s="15">
        <f t="shared" si="0"/>
        <v>0</v>
      </c>
      <c r="I5" s="14">
        <v>10</v>
      </c>
      <c r="J5" s="14">
        <v>6</v>
      </c>
      <c r="K5" s="15">
        <f t="shared" si="1"/>
        <v>0.6</v>
      </c>
      <c r="L5" s="21"/>
    </row>
    <row r="6" ht="14.25" spans="1:12">
      <c r="A6" s="14"/>
      <c r="B6" s="14"/>
      <c r="C6" s="14"/>
      <c r="D6" s="14"/>
      <c r="E6" s="14" t="s">
        <v>343</v>
      </c>
      <c r="F6" s="14">
        <v>0</v>
      </c>
      <c r="G6" s="14">
        <v>0</v>
      </c>
      <c r="H6" s="15" t="e">
        <f t="shared" si="0"/>
        <v>#DIV/0!</v>
      </c>
      <c r="I6" s="14">
        <v>0</v>
      </c>
      <c r="J6" s="14">
        <v>0</v>
      </c>
      <c r="K6" s="15" t="e">
        <f t="shared" si="1"/>
        <v>#DIV/0!</v>
      </c>
      <c r="L6" s="21"/>
    </row>
    <row r="7" ht="14.25" spans="1:12">
      <c r="A7" s="14"/>
      <c r="B7" s="14"/>
      <c r="C7" s="14"/>
      <c r="D7" s="14"/>
      <c r="E7" s="14" t="s">
        <v>478</v>
      </c>
      <c r="F7" s="14">
        <v>1</v>
      </c>
      <c r="G7" s="14">
        <v>1</v>
      </c>
      <c r="H7" s="15">
        <f t="shared" si="0"/>
        <v>1</v>
      </c>
      <c r="I7" s="14">
        <v>40</v>
      </c>
      <c r="J7" s="14">
        <v>41</v>
      </c>
      <c r="K7" s="15">
        <f t="shared" si="1"/>
        <v>1.025</v>
      </c>
      <c r="L7" s="21"/>
    </row>
    <row r="8" ht="14.25" spans="1:12">
      <c r="A8" s="14"/>
      <c r="B8" s="14"/>
      <c r="C8" s="14"/>
      <c r="D8" s="14"/>
      <c r="E8" s="14" t="s">
        <v>213</v>
      </c>
      <c r="F8" s="14">
        <v>12</v>
      </c>
      <c r="G8" s="14">
        <v>6</v>
      </c>
      <c r="H8" s="15">
        <f t="shared" si="0"/>
        <v>0.5</v>
      </c>
      <c r="I8" s="14">
        <v>600</v>
      </c>
      <c r="J8" s="14">
        <v>504</v>
      </c>
      <c r="K8" s="15">
        <f t="shared" si="1"/>
        <v>0.84</v>
      </c>
      <c r="L8" s="21"/>
    </row>
    <row r="9" ht="14.25" spans="1:12">
      <c r="A9" s="14"/>
      <c r="B9" s="14"/>
      <c r="C9" s="14"/>
      <c r="D9" s="14"/>
      <c r="E9" s="14" t="s">
        <v>37</v>
      </c>
      <c r="F9" s="14">
        <v>14</v>
      </c>
      <c r="G9" s="14">
        <v>9</v>
      </c>
      <c r="H9" s="15">
        <f t="shared" si="0"/>
        <v>0.642857142857143</v>
      </c>
      <c r="I9" s="14">
        <v>450</v>
      </c>
      <c r="J9" s="14">
        <v>455</v>
      </c>
      <c r="K9" s="15">
        <f t="shared" si="1"/>
        <v>1.01111111111111</v>
      </c>
      <c r="L9" s="21"/>
    </row>
    <row r="10" ht="14.25" spans="1:12">
      <c r="A10" s="14"/>
      <c r="B10" s="14"/>
      <c r="C10" s="14"/>
      <c r="D10" s="14"/>
      <c r="E10" s="14" t="s">
        <v>1023</v>
      </c>
      <c r="F10" s="14">
        <v>1</v>
      </c>
      <c r="G10" s="14">
        <v>0</v>
      </c>
      <c r="H10" s="15">
        <f t="shared" si="0"/>
        <v>0</v>
      </c>
      <c r="I10" s="14">
        <v>30</v>
      </c>
      <c r="J10" s="14">
        <v>35</v>
      </c>
      <c r="K10" s="15">
        <f t="shared" si="1"/>
        <v>1.16666666666667</v>
      </c>
      <c r="L10" s="21"/>
    </row>
    <row r="13" spans="9:9">
      <c r="I13" s="22"/>
    </row>
  </sheetData>
  <sheetProtection password="CC29" sheet="1" formatCells="0" insertHyperlinks="0" autoFilter="0" objects="1"/>
  <protectedRanges>
    <protectedRange sqref="G$1:G$1048576" name="Range3"/>
    <protectedRange sqref="J$1:J$1048576" name="Range2"/>
  </protectedRanges>
  <mergeCells count="5">
    <mergeCell ref="A1:L1"/>
    <mergeCell ref="A2:L2"/>
    <mergeCell ref="A3:C3"/>
    <mergeCell ref="D4:D10"/>
    <mergeCell ref="A4:C10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zoomScale="130" zoomScaleNormal="130" workbookViewId="0">
      <selection activeCell="F23" sqref="F23"/>
    </sheetView>
  </sheetViews>
  <sheetFormatPr defaultColWidth="8.89166666666667" defaultRowHeight="13.5"/>
  <cols>
    <col min="3" max="3" width="8.75" customWidth="1"/>
    <col min="8" max="8" width="11.65" style="1" customWidth="1"/>
    <col min="10" max="10" width="8.89166666666667" style="2"/>
    <col min="11" max="11" width="9.44166666666667" style="1"/>
    <col min="14" max="14" width="17" customWidth="1"/>
  </cols>
  <sheetData>
    <row r="1" ht="14.25" spans="1:12">
      <c r="A1" s="3" t="s">
        <v>2060</v>
      </c>
      <c r="B1" s="3"/>
      <c r="C1" s="3"/>
      <c r="D1" s="3"/>
      <c r="E1" s="3"/>
      <c r="F1" s="3"/>
      <c r="G1" s="3"/>
      <c r="H1" s="4"/>
      <c r="I1" s="3"/>
      <c r="J1" s="18"/>
      <c r="K1" s="4"/>
      <c r="L1" s="3"/>
    </row>
    <row r="2" ht="27" spans="1:12">
      <c r="A2" s="5" t="s">
        <v>2005</v>
      </c>
      <c r="B2" s="5"/>
      <c r="C2" s="5"/>
      <c r="D2" s="5"/>
      <c r="E2" s="5"/>
      <c r="F2" s="5"/>
      <c r="G2" s="5"/>
      <c r="H2" s="6"/>
      <c r="I2" s="5"/>
      <c r="J2" s="5"/>
      <c r="K2" s="6"/>
      <c r="L2" s="5"/>
    </row>
    <row r="3" ht="14.25" spans="1:12">
      <c r="A3" s="7" t="s">
        <v>2028</v>
      </c>
      <c r="B3" s="7"/>
      <c r="C3" s="7"/>
      <c r="D3" s="7"/>
      <c r="E3" s="7"/>
      <c r="F3" s="7"/>
      <c r="G3" s="7"/>
      <c r="H3" s="8"/>
      <c r="I3" s="7"/>
      <c r="J3" s="18"/>
      <c r="K3" s="8"/>
      <c r="L3" s="7"/>
    </row>
    <row r="4" ht="42.75" spans="1:12">
      <c r="A4" s="9" t="s">
        <v>2007</v>
      </c>
      <c r="B4" s="10"/>
      <c r="C4" s="11"/>
      <c r="D4" s="12" t="s">
        <v>2008</v>
      </c>
      <c r="E4" s="12" t="s">
        <v>2009</v>
      </c>
      <c r="F4" s="12" t="s">
        <v>2010</v>
      </c>
      <c r="G4" s="12" t="s">
        <v>2011</v>
      </c>
      <c r="H4" s="13" t="s">
        <v>2012</v>
      </c>
      <c r="I4" s="12" t="s">
        <v>2013</v>
      </c>
      <c r="J4" s="12" t="s">
        <v>2014</v>
      </c>
      <c r="K4" s="13" t="s">
        <v>2015</v>
      </c>
      <c r="L4" s="12" t="s">
        <v>21</v>
      </c>
    </row>
    <row r="5" ht="14.25" spans="1:12">
      <c r="A5" s="14" t="s">
        <v>2061</v>
      </c>
      <c r="B5" s="14"/>
      <c r="C5" s="14"/>
      <c r="D5" s="14" t="e">
        <f>区住建水利!D25+区交通!D4+#REF!</f>
        <v>#REF!</v>
      </c>
      <c r="E5" s="14" t="s">
        <v>565</v>
      </c>
      <c r="F5" s="14" t="e">
        <f>区住建水利!F25+区交通!F4+#REF!</f>
        <v>#REF!</v>
      </c>
      <c r="G5" s="14" t="e">
        <f>区住建水利!G25+区交通!G4+#REF!</f>
        <v>#REF!</v>
      </c>
      <c r="H5" s="15" t="e">
        <f>G5/F5</f>
        <v>#REF!</v>
      </c>
      <c r="I5" s="14" t="e">
        <f>区住建水利!I25+区交通!I4+#REF!</f>
        <v>#REF!</v>
      </c>
      <c r="J5" s="14" t="e">
        <f>区住建水利!J25+区交通!J4+#REF!</f>
        <v>#REF!</v>
      </c>
      <c r="K5" s="15" t="e">
        <f>J5/I5</f>
        <v>#REF!</v>
      </c>
      <c r="L5" s="14"/>
    </row>
    <row r="6" ht="14.25" spans="1:12">
      <c r="A6" s="14"/>
      <c r="B6" s="14"/>
      <c r="C6" s="14"/>
      <c r="D6" s="14"/>
      <c r="E6" s="14" t="s">
        <v>335</v>
      </c>
      <c r="F6" s="14" t="e">
        <f>区住建水利!F26+区交通!F5+#REF!</f>
        <v>#REF!</v>
      </c>
      <c r="G6" s="14" t="e">
        <f>区住建水利!G26+区交通!G5+#REF!</f>
        <v>#REF!</v>
      </c>
      <c r="H6" s="15" t="e">
        <f t="shared" ref="H6:H19" si="0">G6/F6</f>
        <v>#REF!</v>
      </c>
      <c r="I6" s="14" t="e">
        <f>区住建水利!I26+区交通!I5+#REF!</f>
        <v>#REF!</v>
      </c>
      <c r="J6" s="14" t="e">
        <f>区住建水利!J26+区交通!J5+#REF!</f>
        <v>#REF!</v>
      </c>
      <c r="K6" s="15" t="e">
        <f t="shared" ref="K6:K12" si="1">J6/I6</f>
        <v>#REF!</v>
      </c>
      <c r="L6" s="14"/>
    </row>
    <row r="7" ht="14.25" spans="1:12">
      <c r="A7" s="14"/>
      <c r="B7" s="14"/>
      <c r="C7" s="14"/>
      <c r="D7" s="14"/>
      <c r="E7" s="14" t="s">
        <v>343</v>
      </c>
      <c r="F7" s="14" t="e">
        <f>区住建水利!F27+区交通!F6+#REF!</f>
        <v>#REF!</v>
      </c>
      <c r="G7" s="14" t="e">
        <f>区住建水利!G27+区交通!G6+#REF!</f>
        <v>#REF!</v>
      </c>
      <c r="H7" s="15" t="e">
        <f t="shared" si="0"/>
        <v>#REF!</v>
      </c>
      <c r="I7" s="14" t="e">
        <f>区住建水利!I27+区交通!I6+#REF!</f>
        <v>#REF!</v>
      </c>
      <c r="J7" s="14" t="e">
        <f>区住建水利!J27+区交通!J6+#REF!</f>
        <v>#REF!</v>
      </c>
      <c r="K7" s="15" t="e">
        <f t="shared" si="1"/>
        <v>#REF!</v>
      </c>
      <c r="L7" s="14"/>
    </row>
    <row r="8" ht="14.25" spans="1:12">
      <c r="A8" s="14"/>
      <c r="B8" s="14"/>
      <c r="C8" s="14"/>
      <c r="D8" s="14"/>
      <c r="E8" s="14" t="s">
        <v>478</v>
      </c>
      <c r="F8" s="14" t="e">
        <f>区住建水利!F28+区交通!F7+#REF!</f>
        <v>#REF!</v>
      </c>
      <c r="G8" s="14" t="e">
        <f>区住建水利!G28+区交通!G7+#REF!</f>
        <v>#REF!</v>
      </c>
      <c r="H8" s="15" t="e">
        <f t="shared" si="0"/>
        <v>#REF!</v>
      </c>
      <c r="I8" s="14" t="e">
        <f>区住建水利!I28+区交通!I7+#REF!</f>
        <v>#REF!</v>
      </c>
      <c r="J8" s="14" t="e">
        <f>区住建水利!J28+区交通!J7+#REF!</f>
        <v>#REF!</v>
      </c>
      <c r="K8" s="15" t="e">
        <f t="shared" si="1"/>
        <v>#REF!</v>
      </c>
      <c r="L8" s="14"/>
    </row>
    <row r="9" ht="14.25" spans="1:12">
      <c r="A9" s="14"/>
      <c r="B9" s="14"/>
      <c r="C9" s="14"/>
      <c r="D9" s="14"/>
      <c r="E9" s="14" t="s">
        <v>213</v>
      </c>
      <c r="F9" s="14" t="e">
        <f>区住建水利!F29+区交通!F8+#REF!</f>
        <v>#REF!</v>
      </c>
      <c r="G9" s="14" t="e">
        <f>区住建水利!G29+区交通!G8+#REF!</f>
        <v>#REF!</v>
      </c>
      <c r="H9" s="15" t="e">
        <f t="shared" si="0"/>
        <v>#REF!</v>
      </c>
      <c r="I9" s="14" t="e">
        <f>区住建水利!I29+区交通!I8+#REF!</f>
        <v>#REF!</v>
      </c>
      <c r="J9" s="14" t="e">
        <f>区住建水利!J29+区交通!J8+#REF!</f>
        <v>#REF!</v>
      </c>
      <c r="K9" s="15" t="e">
        <f t="shared" si="1"/>
        <v>#REF!</v>
      </c>
      <c r="L9" s="14"/>
    </row>
    <row r="10" ht="14.25" spans="1:12">
      <c r="A10" s="14"/>
      <c r="B10" s="14"/>
      <c r="C10" s="14"/>
      <c r="D10" s="14"/>
      <c r="E10" s="16" t="s">
        <v>37</v>
      </c>
      <c r="F10" s="16" t="e">
        <f>区住建水利!F30+区交通!F9+#REF!</f>
        <v>#REF!</v>
      </c>
      <c r="G10" s="16" t="e">
        <f>区住建水利!G30+区交通!G9+#REF!</f>
        <v>#REF!</v>
      </c>
      <c r="H10" s="17" t="e">
        <f t="shared" si="0"/>
        <v>#REF!</v>
      </c>
      <c r="I10" s="14" t="e">
        <f>区住建水利!I30+区交通!I9+#REF!</f>
        <v>#REF!</v>
      </c>
      <c r="J10" s="14" t="e">
        <f>区住建水利!J30+区交通!J9+#REF!</f>
        <v>#REF!</v>
      </c>
      <c r="K10" s="17" t="e">
        <f t="shared" si="1"/>
        <v>#REF!</v>
      </c>
      <c r="L10" s="14"/>
    </row>
    <row r="11" ht="14.25" spans="1:12">
      <c r="A11" s="14"/>
      <c r="B11" s="14"/>
      <c r="C11" s="14"/>
      <c r="D11" s="14"/>
      <c r="E11" s="14" t="s">
        <v>1023</v>
      </c>
      <c r="F11" s="14" t="e">
        <f>区住建水利!F31+区交通!F10+#REF!</f>
        <v>#REF!</v>
      </c>
      <c r="G11" s="14" t="e">
        <f>区住建水利!G31+区交通!G10+#REF!</f>
        <v>#REF!</v>
      </c>
      <c r="H11" s="15" t="e">
        <f t="shared" si="0"/>
        <v>#REF!</v>
      </c>
      <c r="I11" s="14" t="e">
        <f>区住建水利!I31+区交通!I10+#REF!</f>
        <v>#REF!</v>
      </c>
      <c r="J11" s="14" t="e">
        <f>区住建水利!J31+区交通!J10+#REF!</f>
        <v>#REF!</v>
      </c>
      <c r="K11" s="15" t="e">
        <f t="shared" si="1"/>
        <v>#REF!</v>
      </c>
      <c r="L11" s="14"/>
    </row>
    <row r="12" ht="14.25" spans="1:14">
      <c r="A12" s="14" t="s">
        <v>2062</v>
      </c>
      <c r="B12" s="14"/>
      <c r="C12" s="14"/>
      <c r="D12" s="14">
        <f>F12+F13+F14+F15+F16+F17+F18</f>
        <v>533</v>
      </c>
      <c r="E12" s="14" t="s">
        <v>565</v>
      </c>
      <c r="F12" s="14">
        <v>344</v>
      </c>
      <c r="G12" s="14">
        <f t="shared" ref="G12:G17" si="2">F12</f>
        <v>344</v>
      </c>
      <c r="H12" s="15">
        <f t="shared" si="0"/>
        <v>1</v>
      </c>
      <c r="I12" s="14">
        <f>J12</f>
        <v>9630</v>
      </c>
      <c r="J12" s="14">
        <f>9630</f>
        <v>9630</v>
      </c>
      <c r="K12" s="15">
        <f t="shared" si="1"/>
        <v>1</v>
      </c>
      <c r="L12" s="19"/>
      <c r="M12" s="20" t="s">
        <v>2063</v>
      </c>
      <c r="N12" s="20"/>
    </row>
    <row r="13" ht="14.25" spans="1:14">
      <c r="A13" s="14"/>
      <c r="B13" s="14"/>
      <c r="C13" s="14"/>
      <c r="D13" s="14"/>
      <c r="E13" s="14" t="s">
        <v>335</v>
      </c>
      <c r="F13" s="14">
        <v>20</v>
      </c>
      <c r="G13" s="14">
        <f t="shared" si="2"/>
        <v>20</v>
      </c>
      <c r="H13" s="15">
        <f t="shared" si="0"/>
        <v>1</v>
      </c>
      <c r="I13" s="14">
        <v>600</v>
      </c>
      <c r="J13" s="14">
        <f>I13</f>
        <v>600</v>
      </c>
      <c r="K13" s="15">
        <f t="shared" ref="K13:K19" si="3">J13/I13</f>
        <v>1</v>
      </c>
      <c r="L13" s="19"/>
      <c r="M13" s="20"/>
      <c r="N13" s="20"/>
    </row>
    <row r="14" ht="14.25" spans="1:14">
      <c r="A14" s="14"/>
      <c r="B14" s="14"/>
      <c r="C14" s="14"/>
      <c r="D14" s="14"/>
      <c r="E14" s="14" t="s">
        <v>343</v>
      </c>
      <c r="F14" s="14">
        <v>25</v>
      </c>
      <c r="G14" s="14">
        <f t="shared" si="2"/>
        <v>25</v>
      </c>
      <c r="H14" s="15">
        <f t="shared" si="0"/>
        <v>1</v>
      </c>
      <c r="I14" s="14">
        <v>630</v>
      </c>
      <c r="J14" s="14">
        <f>630</f>
        <v>630</v>
      </c>
      <c r="K14" s="15">
        <f t="shared" si="3"/>
        <v>1</v>
      </c>
      <c r="L14" s="19"/>
      <c r="M14" s="20"/>
      <c r="N14" s="20"/>
    </row>
    <row r="15" ht="14.25" spans="1:14">
      <c r="A15" s="14"/>
      <c r="B15" s="14"/>
      <c r="C15" s="14"/>
      <c r="D15" s="14"/>
      <c r="E15" s="14" t="s">
        <v>478</v>
      </c>
      <c r="F15" s="14">
        <v>14</v>
      </c>
      <c r="G15" s="14">
        <f t="shared" si="2"/>
        <v>14</v>
      </c>
      <c r="H15" s="15">
        <f t="shared" si="0"/>
        <v>1</v>
      </c>
      <c r="I15" s="14">
        <v>360</v>
      </c>
      <c r="J15" s="14">
        <f>360</f>
        <v>360</v>
      </c>
      <c r="K15" s="15">
        <f t="shared" si="3"/>
        <v>1</v>
      </c>
      <c r="L15" s="19"/>
      <c r="M15" s="20"/>
      <c r="N15" s="20"/>
    </row>
    <row r="16" ht="14.25" spans="1:14">
      <c r="A16" s="14"/>
      <c r="B16" s="14"/>
      <c r="C16" s="14"/>
      <c r="D16" s="14"/>
      <c r="E16" s="14" t="s">
        <v>213</v>
      </c>
      <c r="F16" s="14">
        <v>64</v>
      </c>
      <c r="G16" s="14">
        <f t="shared" si="2"/>
        <v>64</v>
      </c>
      <c r="H16" s="15">
        <f t="shared" si="0"/>
        <v>1</v>
      </c>
      <c r="I16" s="14">
        <v>1770</v>
      </c>
      <c r="J16" s="14">
        <f>1770</f>
        <v>1770</v>
      </c>
      <c r="K16" s="15">
        <f t="shared" si="3"/>
        <v>1</v>
      </c>
      <c r="L16" s="19"/>
      <c r="M16" s="20"/>
      <c r="N16" s="20"/>
    </row>
    <row r="17" ht="14.25" spans="1:14">
      <c r="A17" s="14"/>
      <c r="B17" s="14"/>
      <c r="C17" s="14"/>
      <c r="D17" s="14"/>
      <c r="E17" s="14" t="s">
        <v>37</v>
      </c>
      <c r="F17" s="14">
        <v>45</v>
      </c>
      <c r="G17" s="14">
        <f t="shared" si="2"/>
        <v>45</v>
      </c>
      <c r="H17" s="15">
        <f t="shared" si="0"/>
        <v>1</v>
      </c>
      <c r="I17" s="14">
        <v>1260</v>
      </c>
      <c r="J17" s="14">
        <f>1260</f>
        <v>1260</v>
      </c>
      <c r="K17" s="15">
        <f t="shared" si="3"/>
        <v>1</v>
      </c>
      <c r="L17" s="19"/>
      <c r="M17" s="20"/>
      <c r="N17" s="20"/>
    </row>
    <row r="18" ht="14.25" spans="1:14">
      <c r="A18" s="14"/>
      <c r="B18" s="14"/>
      <c r="C18" s="14"/>
      <c r="D18" s="14"/>
      <c r="E18" s="14" t="s">
        <v>1023</v>
      </c>
      <c r="F18" s="14">
        <v>21</v>
      </c>
      <c r="G18" s="14">
        <f>21</f>
        <v>21</v>
      </c>
      <c r="H18" s="15">
        <f t="shared" si="0"/>
        <v>1</v>
      </c>
      <c r="I18" s="14">
        <v>570</v>
      </c>
      <c r="J18" s="14">
        <f>570</f>
        <v>570</v>
      </c>
      <c r="K18" s="15">
        <f t="shared" si="3"/>
        <v>1</v>
      </c>
      <c r="L18" s="19"/>
      <c r="M18" s="20"/>
      <c r="N18" s="20"/>
    </row>
    <row r="19" ht="14.25" spans="1:14">
      <c r="A19" s="14" t="s">
        <v>2064</v>
      </c>
      <c r="B19" s="14"/>
      <c r="C19" s="14"/>
      <c r="D19" s="14">
        <f>SUM(F19:F25)</f>
        <v>123</v>
      </c>
      <c r="E19" s="14" t="s">
        <v>565</v>
      </c>
      <c r="F19" s="14">
        <v>26</v>
      </c>
      <c r="G19" s="14">
        <v>26</v>
      </c>
      <c r="H19" s="15">
        <f t="shared" si="0"/>
        <v>1</v>
      </c>
      <c r="I19" s="14">
        <v>898</v>
      </c>
      <c r="J19" s="14">
        <v>898</v>
      </c>
      <c r="K19" s="15">
        <f t="shared" si="3"/>
        <v>1</v>
      </c>
      <c r="L19" s="19"/>
      <c r="M19" s="20" t="s">
        <v>2065</v>
      </c>
      <c r="N19" s="20"/>
    </row>
    <row r="20" ht="14.25" spans="1:14">
      <c r="A20" s="14"/>
      <c r="B20" s="14"/>
      <c r="C20" s="14"/>
      <c r="D20" s="14"/>
      <c r="E20" s="14" t="s">
        <v>335</v>
      </c>
      <c r="F20" s="14">
        <v>8</v>
      </c>
      <c r="G20" s="14">
        <v>8</v>
      </c>
      <c r="H20" s="15">
        <f t="shared" ref="H20:H25" si="4">G20/F20</f>
        <v>1</v>
      </c>
      <c r="I20" s="14">
        <v>147</v>
      </c>
      <c r="J20" s="14">
        <v>147</v>
      </c>
      <c r="K20" s="15">
        <f t="shared" ref="K20:K25" si="5">J20/I20</f>
        <v>1</v>
      </c>
      <c r="L20" s="19"/>
      <c r="M20" s="20"/>
      <c r="N20" s="20"/>
    </row>
    <row r="21" ht="14.25" spans="1:14">
      <c r="A21" s="14"/>
      <c r="B21" s="14"/>
      <c r="C21" s="14"/>
      <c r="D21" s="14"/>
      <c r="E21" s="14" t="s">
        <v>343</v>
      </c>
      <c r="F21" s="14">
        <v>11</v>
      </c>
      <c r="G21" s="14">
        <v>11</v>
      </c>
      <c r="H21" s="15">
        <f t="shared" si="4"/>
        <v>1</v>
      </c>
      <c r="I21" s="14">
        <v>161</v>
      </c>
      <c r="J21" s="14">
        <v>161</v>
      </c>
      <c r="K21" s="15">
        <f t="shared" si="5"/>
        <v>1</v>
      </c>
      <c r="L21" s="19"/>
      <c r="M21" s="20"/>
      <c r="N21" s="20"/>
    </row>
    <row r="22" ht="14.25" spans="1:14">
      <c r="A22" s="14"/>
      <c r="B22" s="14"/>
      <c r="C22" s="14"/>
      <c r="D22" s="14"/>
      <c r="E22" s="14" t="s">
        <v>478</v>
      </c>
      <c r="F22" s="14">
        <v>9</v>
      </c>
      <c r="G22" s="14">
        <v>9</v>
      </c>
      <c r="H22" s="15">
        <f t="shared" si="4"/>
        <v>1</v>
      </c>
      <c r="I22" s="14">
        <v>198</v>
      </c>
      <c r="J22" s="14">
        <v>198</v>
      </c>
      <c r="K22" s="15">
        <f t="shared" si="5"/>
        <v>1</v>
      </c>
      <c r="L22" s="19"/>
      <c r="M22" s="20"/>
      <c r="N22" s="20"/>
    </row>
    <row r="23" ht="14.25" spans="1:14">
      <c r="A23" s="14"/>
      <c r="B23" s="14"/>
      <c r="C23" s="14"/>
      <c r="D23" s="14"/>
      <c r="E23" s="14" t="s">
        <v>213</v>
      </c>
      <c r="F23" s="14">
        <v>38</v>
      </c>
      <c r="G23" s="14">
        <v>18</v>
      </c>
      <c r="H23" s="15">
        <f t="shared" si="4"/>
        <v>0.473684210526316</v>
      </c>
      <c r="I23" s="14">
        <v>317</v>
      </c>
      <c r="J23" s="14">
        <v>295</v>
      </c>
      <c r="K23" s="15">
        <f t="shared" si="5"/>
        <v>0.930599369085173</v>
      </c>
      <c r="L23" s="19"/>
      <c r="M23" s="20"/>
      <c r="N23" s="20"/>
    </row>
    <row r="24" ht="14.25" spans="1:14">
      <c r="A24" s="14"/>
      <c r="B24" s="14"/>
      <c r="C24" s="14"/>
      <c r="D24" s="14"/>
      <c r="E24" s="14" t="s">
        <v>37</v>
      </c>
      <c r="F24" s="2">
        <v>16</v>
      </c>
      <c r="G24" s="14">
        <v>16</v>
      </c>
      <c r="H24" s="15">
        <f t="shared" si="4"/>
        <v>1</v>
      </c>
      <c r="I24" s="14">
        <v>143</v>
      </c>
      <c r="J24" s="14">
        <v>143</v>
      </c>
      <c r="K24" s="15">
        <f t="shared" si="5"/>
        <v>1</v>
      </c>
      <c r="L24" s="19"/>
      <c r="M24" s="20"/>
      <c r="N24" s="20"/>
    </row>
    <row r="25" ht="14.25" spans="1:14">
      <c r="A25" s="14"/>
      <c r="B25" s="14"/>
      <c r="C25" s="14"/>
      <c r="D25" s="14"/>
      <c r="E25" s="14" t="s">
        <v>1023</v>
      </c>
      <c r="F25" s="14">
        <v>15</v>
      </c>
      <c r="G25" s="14">
        <v>15</v>
      </c>
      <c r="H25" s="15">
        <f t="shared" si="4"/>
        <v>1</v>
      </c>
      <c r="I25" s="14">
        <v>549</v>
      </c>
      <c r="J25" s="14">
        <v>549</v>
      </c>
      <c r="K25" s="15">
        <f t="shared" si="5"/>
        <v>1</v>
      </c>
      <c r="L25" s="19"/>
      <c r="M25" s="20"/>
      <c r="N25" s="20"/>
    </row>
  </sheetData>
  <sheetProtection password="CC29" sheet="1" formatCells="0" insertHyperlinks="0" autoFilter="0" objects="1"/>
  <protectedRanges>
    <protectedRange sqref="D$1:K$1048576" name="Range1"/>
  </protectedRanges>
  <mergeCells count="12">
    <mergeCell ref="A1:L1"/>
    <mergeCell ref="A2:L2"/>
    <mergeCell ref="A3:L3"/>
    <mergeCell ref="A4:C4"/>
    <mergeCell ref="D5:D11"/>
    <mergeCell ref="D12:D18"/>
    <mergeCell ref="D19:D25"/>
    <mergeCell ref="A5:C11"/>
    <mergeCell ref="A12:C18"/>
    <mergeCell ref="A19:C25"/>
    <mergeCell ref="M12:N18"/>
    <mergeCell ref="M19:N25"/>
  </mergeCells>
  <dataValidations count="2">
    <dataValidation allowBlank="1" showErrorMessage="1" sqref="A5:L11" errorStyle="information"/>
    <dataValidation type="whole" operator="between" allowBlank="1" showErrorMessage="1" errorTitle="错误提示" error="请勿编辑" sqref="M5:XFD11" errorStyle="warning">
      <formula1>10000</formula1>
      <formula2>10001</formula2>
    </dataValidation>
  </dataValidation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Q 2 "   r g b C l r = " F F 0 0 0 0 " > < i t e m   i d = " { 7 9 7 6 0 a 0 9 - c 1 7 1 - e f 5 0 - 9 b 0 5 - e 8 a 6 e 6 8 e 8 c 9 0 } "   u s e r I D = " 4 4 0 0 8 8 1 7 8 "   u s e r N a m e = " ���f"   d a t e T i m e = " 2 0 2 1 - 0 4 - 2 2 T 0 1 : 1 5 : 5 0 "   i s N o r m a l = " 0 " > < s : t e x t > < s : r > < s : t   x m l : s p a c e = " p r e s e r v e " > �^�c�y�Npe:N(W�]0W�v�N�e#��N;NSO�Npe< / s : t > < / s : r > < / s : t e x t > < / i t e m > < / c o m m e n t > < c o m m e n t   s : r e f = " A A 3 "   r g b C l r = " F F 0 0 0 0 " > < i t e m   i d = " { 3 8 8 5 8 a 9 f - 9 5 7 5 - 0 2 b a - d 0 a 4 - 1 d 7 a 4 1 a 8 4 7 4 5 } "   u s e r I D = " 4 4 0 0 8 8 1 7 8 "   u s e r N a m e = " ���f"   d a t e T i m e = " 2 0 2 1 - 0 6 - 2 5 T 0 4 : 2 8 : 1 9 "   i s N o r m a l = " 0 " > < s : t e x t > < s : r > < s : t   x m l : s p a c e = " p r e s e r v e " > ����I{�NXTkXeQvQ�N< / s : t > < / s : r > < / s : t e x t > < / i t e m > < / c o m m e n t > < / c o m m e n t L i s t > < / c o m m e n t s > 
</file>

<file path=customXml/item2.xml>��< ? x m l   v e r s i o n = " 1 . 0 "   s t a n d a l o n e = " y e s " ? > < a u t o f i l t e r s   x m l n s = " h t t p s : / / w e b . w p s . c n / e t / 2 0 1 8 / m a i n " > < s h e e t I t e m   s h e e t S t i d = " 1 " > < f i l t e r D a t a   f i l t e r I D = " 9 5 0 5 7 5 4 7 3 " / > < f i l t e r D a t a   f i l t e r I D = " 1 1 3 7 2 1 2 3 6 2 " > < h i d d e n R a n g e   r o w F r o m = " 3 "   r o w T o = " 3 " / > < h i d d e n R a n g e   r o w F r o m = " 5 "   r o w T o = " 3 7 " / > < h i d d e n R a n g e   r o w F r o m = " 4 4 "   r o w T o = " 8 5 " / > < h i d d e n R a n g e   r o w F r o m = " 8 7 "   r o w T o = " 1 1 0 " / > < h i d d e n R a n g e   r o w F r o m = " 1 1 2 "   r o w T o = " 1 5 6 " / > < h i d d e n R a n g e   r o w F r o m = " 1 5 8 "   r o w T o = " 2 1 3 " / > < h i d d e n R a n g e   r o w F r o m = " 2 2 3 "   r o w T o = " 2 6 3 " / > < h i d d e n R a n g e   r o w F r o m = " 2 6 7 "   r o w T o = " 2 7 4 " / > < h i d d e n R a n g e   r o w F r o m = " 2 7 7 "   r o w T o = " 2 8 1 " / > < h i d d e n R a n g e   r o w F r o m = " 2 8 3 "   r o w T o = " 3 1 2 " / > < h i d d e n R a n g e   r o w F r o m = " 3 1 8 "   r o w T o = " 3 3 0 " / > < h i d d e n R a n g e   r o w F r o m = " 3 3 6 "   r o w T o = " 3 3 8 " / > < h i d d e n R a n g e   r o w F r o m = " 3 4 2 "   r o w T o = " 3 5 1 " / > < h i d d e n R a n g e   r o w F r o m = " 3 5 8 "   r o w T o = " 4 0 2 " / > < h i d d e n R a n g e   r o w F r o m = " 4 0 8 "   r o w T o = " 4 0 9 " / > < h i d d e n R a n g e   r o w F r o m = " 4 1 2 "   r o w T o = " 4 1 6 " / > < h i d d e n R a n g e   r o w F r o m = " 4 1 8 "   r o w T o = " 4 1 8 " / > < h i d d e n R a n g e   r o w F r o m = " 4 2 2 "   r o w T o = " 4 2 2 " / > < h i d d e n R a n g e   r o w F r o m = " 4 2 6 "   r o w T o = " 4 3 3 " / > < h i d d e n R a n g e   r o w F r o m = " 4 3 8 "   r o w T o = " 4 3 8 " / > < / f i l t e r D a t a > < f i l t e r D a t a   f i l t e r I D = " 5 9 2 3 6 3 8 3 3 " / > < f i l t e r D a t a   f i l t e r I D = " 5 4 0 2 7 5 5 8 0 " / > < f i l t e r D a t a   f i l t e r I D = " 2 6 6 5 6 4 3 5 7 " / > < f i l t e r D a t a   f i l t e r I D = " 3 6 8 8 0 6 1 7 8 " > < h i d d e n R a n g e   r o w F r o m = " 3 "   r o w T o = " 3 7 " / > < h i d d e n R a n g e   r o w F r o m = " 6 2 "   r o w T o = " 8 5 " / > < h i d d e n R a n g e   r o w F r o m = " 8 7 "   r o w T o = " 1 1 0 " / > < h i d d e n R a n g e   r o w F r o m = " 1 1 2 "   r o w T o = " 1 4 9 " / > < h i d d e n R a n g e   r o w F r o m = " 1 7 2 "   r o w T o = " 2 6 3 " / > < h i d d e n R a n g e   r o w F r o m = " 2 6 5 "   r o w T o = " 2 6 6 " / > < h i d d e n R a n g e   r o w F r o m = " 2 6 8 "   r o w T o = " 2 7 3 " / > < h i d d e n R a n g e   r o w F r o m = " 2 7 8 "   r o w T o = " 3 3 0 " / > < h i d d e n R a n g e   r o w F r o m = " 3 3 6 "   r o w T o = " 3 3 8 " / > < h i d d e n R a n g e   r o w F r o m = " 3 4 2 "   r o w T o = " 3 5 1 " / > < h i d d e n R a n g e   r o w F r o m = " 3 5 8 "   r o w T o = " 3 5 8 " / > < h i d d e n R a n g e   r o w F r o m = " 4 1 2 "   r o w T o = " 4 1 6 " / > < h i d d e n R a n g e   r o w F r o m = " 4 1 8 "   r o w T o = " 4 2 2 " / > < h i d d e n R a n g e   r o w F r o m = " 4 2 6 "   r o w T o = " 4 3 3 " / > < h i d d e n R a n g e   r o w F r o m = " 4 3 8 "   r o w T o = " 4 6 1 " / > < / f i l t e r D a t a > < f i l t e r D a t a   f i l t e r I D = " 3 1 3 9 0 6 7 8 9 " / > < f i l t e r D a t a   f i l t e r I D = " 3 7 4 4 1 4 4 6 4 " > < h i d d e n R a n g e   r o w F r o m = " 3 "   r o w T o = " 3 7 " / > < h i d d e n R a n g e   r o w F r o m = " 4 4 "   r o w T o = " 8 5 " / > < h i d d e n R a n g e   r o w F r o m = " 8 7 "   r o w T o = " 1 1 0 " / > < h i d d e n R a n g e   r o w F r o m = " 1 3 6 "   r o w T o = " 1 5 6 " / > < h i d d e n R a n g e   r o w F r o m = " 1 5 8 "   r o w T o = " 1 7 1 " / > < h i d d e n R a n g e   r o w F r o m = " 2 2 3 "   r o w T o = " 2 6 3 " / > < h i d d e n R a n g e   r o w F r o m = " 2 6 7 "   r o w T o = " 2 7 2 " / > < h i d d e n R a n g e   r o w F r o m = " 2 7 4 "   r o w T o = " 2 7 4 " / > < h i d d e n R a n g e   r o w F r o m = " 2 7 7 "   r o w T o = " 2 7 7 " / > < h i d d e n R a n g e   r o w F r o m = " 2 9 7 "   r o w T o = " 3 1 2 " / > < h i d d e n R a n g e   r o w F r o m = " 3 1 8 "   r o w T o = " 3 2 6 " / > < h i d d e n R a n g e   r o w F r o m = " 3 3 0 "   r o w T o = " 3 3 0 " / > < h i d d e n R a n g e   r o w F r o m = " 3 3 6 "   r o w T o = " 3 3 8 " / > < h i d d e n R a n g e   r o w F r o m = " 3 4 2 "   r o w T o = " 3 5 1 " / > < h i d d e n R a n g e   r o w F r o m = " 3 5 8 "   r o w T o = " 4 0 2 " / > < h i d d e n R a n g e   r o w F r o m = " 4 0 8 "   r o w T o = " 4 0 9 " / > < h i d d e n R a n g e   r o w F r o m = " 4 1 2 "   r o w T o = " 4 1 6 " / > < h i d d e n R a n g e   r o w F r o m = " 4 1 8 "   r o w T o = " 4 1 8 " / > < h i d d e n R a n g e   r o w F r o m = " 4 2 6 "   r o w T o = " 4 3 2 " / > < h i d d e n R a n g e   r o w F r o m = " 4 3 8 "   r o w T o = " 4 3 8 " / > < / f i l t e r D a t a > < f i l t e r D a t a   f i l t e r I D = " 5 1 7 1 0 0 5 2 4 " > < h i d d e n R a n g e   r o w F r o m = " 3 "   r o w T o = " 3 7 " / > < h i d d e n R a n g e   r o w F r o m = " 6 2 "   r o w T o = " 8 5 " / > < h i d d e n R a n g e   r o w F r o m = " 8 7 "   r o w T o = " 1 1 0 " / > < h i d d e n R a n g e   r o w F r o m = " 1 1 2 "   r o w T o = " 1 4 9 " / > < h i d d e n R a n g e   r o w F r o m = " 1 7 2 "   r o w T o = " 2 6 3 " / > < h i d d e n R a n g e   r o w F r o m = " 2 7 8 "   r o w T o = " 3 3 0 " / > < h i d d e n R a n g e   r o w F r o m = " 3 3 6 "   r o w T o = " 3 3 8 " / > < h i d d e n R a n g e   r o w F r o m = " 3 4 2 "   r o w T o = " 3 5 1 " / > < h i d d e n R a n g e   r o w F r o m = " 3 5 8 "   r o w T o = " 3 5 8 " / > < h i d d e n R a n g e   r o w F r o m = " 4 1 2 "   r o w T o = " 4 1 6 " / > < h i d d e n R a n g e   r o w F r o m = " 4 1 8 "   r o w T o = " 4 2 2 " / > < h i d d e n R a n g e   r o w F r o m = " 4 2 6 "   r o w T o = " 4 3 3 " / > < h i d d e n R a n g e   r o w F r o m = " 4 3 8 "   r o w T o = " 4 6 0 " / > < / f i l t e r D a t a > < f i l t e r D a t a   f i l t e r I D = " 8 4 8 8 3 2 9 2 6 " > < h i d d e n R a n g e   r o w F r o m = " 3 "   r o w T o = " 3 7 " / > < h i d d e n R a n g e   r o w F r o m = " 4 4 "   r o w T o = " 8 5 " / > < h i d d e n R a n g e   r o w F r o m = " 8 7 "   r o w T o = " 1 1 0 " / > < h i d d e n R a n g e   r o w F r o m = " 1 1 2 "   r o w T o = " 1 5 6 " / > < h i d d e n R a n g e   r o w F r o m = " 1 5 8 "   r o w T o = " 2 1 3 " / > < h i d d e n R a n g e   r o w F r o m = " 2 2 3 "   r o w T o = " 2 6 3 " / > < h i d d e n R a n g e   r o w F r o m = " 2 6 7 "   r o w T o = " 2 7 4 " / > < h i d d e n R a n g e   r o w F r o m = " 2 7 7 "   r o w T o = " 3 1 2 " / > < h i d d e n R a n g e   r o w F r o m = " 3 1 8 "   r o w T o = " 3 3 0 " / > < h i d d e n R a n g e   r o w F r o m = " 3 3 6 "   r o w T o = " 3 3 8 " / > < h i d d e n R a n g e   r o w F r o m = " 3 4 2 "   r o w T o = " 3 5 1 " / > < h i d d e n R a n g e   r o w F r o m = " 3 5 8 "   r o w T o = " 3 5 8 " / > < h i d d e n R a n g e   r o w F r o m = " 4 0 8 "   r o w T o = " 4 0 9 " / > < h i d d e n R a n g e   r o w F r o m = " 4 1 2 "   r o w T o = " 4 1 6 " / > < h i d d e n R a n g e   r o w F r o m = " 4 1 8 "   r o w T o = " 4 1 8 " / > < h i d d e n R a n g e   r o w F r o m = " 4 2 2 "   r o w T o = " 4 2 2 " / > < h i d d e n R a n g e   r o w F r o m = " 4 2 6 "   r o w T o = " 4 3 3 " / > < h i d d e n R a n g e   r o w F r o m = " 4 3 8 "   r o w T o = " 4 3 8 " / > < / f i l t e r D a t a > < f i l t e r D a t a   f i l t e r I D = " 6 1 2 3 8 8 5 5 3 " / > < f i l t e r D a t a   f i l t e r I D = " 2 6 5 9 1 0 7 4 2 " / > < f i l t e r D a t a   f i l t e r I D = " 2 8 3 2 3 0 6 2 9 " > < h i d d e n R a n g e   r o w F r o m = " 3 "   r o w T o = " 3 7 " / > < h i d d e n R a n g e   r o w F r o m = " 4 4 "   r o w T o = " 8 5 " / > < h i d d e n R a n g e   r o w F r o m = " 8 7 "   r o w T o = " 1 1 0 " / > < h i d d e n R a n g e   r o w F r o m = " 1 1 2 "   r o w T o = " 2 6 3 " / > < h i d d e n R a n g e   r o w F r o m = " 2 6 5 "   r o w T o = " 2 7 4 " / > < h i d d e n R a n g e   r o w F r o m = " 2 7 7 "   r o w T o = " 3 3 0 " / > < h i d d e n R a n g e   r o w F r o m = " 3 3 6 "   r o w T o = " 3 3 8 " / > < h i d d e n R a n g e   r o w F r o m = " 3 4 2 "   r o w T o = " 3 5 1 " / > < h i d d e n R a n g e   r o w F r o m = " 3 5 8 "   r o w T o = " 3 5 8 " / > < h i d d e n R a n g e   r o w F r o m = " 4 1 2 "   r o w T o = " 4 1 6 " / > < h i d d e n R a n g e   r o w F r o m = " 4 1 8 "   r o w T o = " 4 2 2 " / > < h i d d e n R a n g e   r o w F r o m = " 4 2 6 "   r o w T o = " 4 3 3 " / > < h i d d e n R a n g e   r o w F r o m = " 4 3 8 "   r o w T o = " 4 6 0 " / > < / f i l t e r D a t a > < f i l t e r D a t a   f i l t e r I D = " 8 7 1 4 0 7 0 3 8 " / > < f i l t e r D a t a   f i l t e r I D = " 3 5 2 7 5 9 0 1 9 " > < h i d d e n R a n g e   r o w F r o m = " 3 "   r o w T o = " 3 7 " / > < h i d d e n R a n g e   r o w F r o m = " 6 2 "   r o w T o = " 2 6 3 " / > < h i d d e n R a n g e   r o w F r o m = " 2 6 5 "   r o w T o = " 4 2 3 " / > < h i d d e n R a n g e   r o w F r o m = " 4 2 6 "   r o w T o = " 4 6 4 " / > < / f i l t e r D a t a > < f i l t e r D a t a   f i l t e r I D = " 2 1 2 9 0 6 4 6 5 " > < h i d d e n R a n g e   r o w F r o m = " 3 "   r o w T o = " 3 7 " / > < h i d d e n R a n g e   r o w F r o m = " 4 4 "   r o w T o = " 8 5 " / > < h i d d e n R a n g e   r o w F r o m = " 8 7 "   r o w T o = " 1 1 0 " / > < h i d d e n R a n g e   r o w F r o m = " 1 1 2 "   r o w T o = " 2 6 3 " / > < h i d d e n R a n g e   r o w F r o m = " 2 6 5 "   r o w T o = " 2 7 4 " / > < h i d d e n R a n g e   r o w F r o m = " 2 7 7 "   r o w T o = " 3 3 0 " / > < h i d d e n R a n g e   r o w F r o m = " 3 3 6 "   r o w T o = " 3 3 8 " / > < h i d d e n R a n g e   r o w F r o m = " 3 4 2 "   r o w T o = " 3 5 1 " / > < h i d d e n R a n g e   r o w F r o m = " 3 5 8 "   r o w T o = " 4 1 6 " / > < h i d d e n R a n g e   r o w F r o m = " 4 1 8 "   r o w T o = " 4 2 2 " / > < h i d d e n R a n g e   r o w F r o m = " 4 2 6 "   r o w T o = " 4 3 3 " / > < h i d d e n R a n g e   r o w F r o m = " 4 3 8 "   r o w T o = " 4 3 8 " / > < h i d d e n R a n g e   r o w F r o m = " 4 6 1 "   r o w T o = " 4 6 1 " / > < / f i l t e r D a t a > < f i l t e r D a t a   f i l t e r I D = " 6 2 6 7 9 3 0 5 6 " > < h i d d e n R a n g e   r o w F r o m = " 3 "   r o w T o = " 3 7 " / > < h i d d e n R a n g e   r o w F r o m = " 4 4 "   r o w T o = " 8 5 " / > < h i d d e n R a n g e   r o w F r o m = " 8 7 "   r o w T o = " 1 1 0 " / > < h i d d e n R a n g e   r o w F r o m = " 1 1 2 "   r o w T o = " 1 5 6 " / > < h i d d e n R a n g e   r o w F r o m = " 1 5 8 "   r o w T o = " 2 1 3 " / > < h i d d e n R a n g e   r o w F r o m = " 2 2 3 "   r o w T o = " 2 6 3 " / > < h i d d e n R a n g e   r o w F r o m = " 2 6 7 "   r o w T o = " 2 7 4 " / > < h i d d e n R a n g e   r o w F r o m = " 2 7 7 "   r o w T o = " 3 1 2 " / > < h i d d e n R a n g e   r o w F r o m = " 3 1 8 "   r o w T o = " 3 3 0 " / > < h i d d e n R a n g e   r o w F r o m = " 3 3 6 "   r o w T o = " 3 3 8 " / > < h i d d e n R a n g e   r o w F r o m = " 3 4 2 "   r o w T o = " 3 5 1 " / > < h i d d e n R a n g e   r o w F r o m = " 3 5 8 "   r o w T o = " 4 0 2 " / > < h i d d e n R a n g e   r o w F r o m = " 4 0 8 "   r o w T o = " 4 0 9 " / > < h i d d e n R a n g e   r o w F r o m = " 4 1 2 "   r o w T o = " 4 1 6 " / > < h i d d e n R a n g e   r o w F r o m = " 4 1 8 "   r o w T o = " 4 1 8 " / > < h i d d e n R a n g e   r o w F r o m = " 4 2 2 "   r o w T o = " 4 2 2 " / > < h i d d e n R a n g e   r o w F r o m = " 4 2 6 "   r o w T o = " 4 3 3 " / > < h i d d e n R a n g e   r o w F r o m = " 4 3 8 "   r o w T o = " 4 3 8 " / > < / f i l t e r D a t a > < f i l t e r D a t a   f i l t e r I D = " 3 3 3 4 2 6 7 1 8 " / > < f i l t e r D a t a   f i l t e r I D = " 5 5 9 3 7 8 9 7 8 " / > < f i l t e r D a t a   f i l t e r I D = " 5 5 0 1 8 6 9 6 9 " > < h i d d e n R a n g e   r o w F r o m = " 3 "   r o w T o = " 3 7 " / > < h i d d e n R a n g e   r o w F r o m = " 4 4 "   r o w T o = " 2 6 3 " / > < h i d d e n R a n g e   r o w F r o m = " 2 6 5 "   r o w T o = " 3 5 8 " / > < h i d d e n R a n g e   r o w F r o m = " 4 1 2 "   r o w T o = " 4 2 4 " / > < h i d d e n R a n g e   r o w F r o m = " 4 2 6 "   r o w T o = " 4 6 0 " / > < h i d d e n R a n g e   r o w F r o m = " 4 6 2 "   r o w T o = " 4 6 4 " / > < / f i l t e r D a t a > < f i l t e r D a t a   f i l t e r I D = " 3 5 0 2 0 0 3 8 2 " / > < f i l t e r D a t a   f i l t e r I D = " 3 7 9 8 4 9 6 2 9 " > < h i d d e n R a n g e   r o w F r o m = " 3 "   r o w T o = " 3 7 " / > < h i d d e n R a n g e   r o w F r o m = " 4 4 "   r o w T o = " 2 2 2 " / > < h i d d e n R a n g e   r o w F r o m = " 2 6 5 "   r o w T o = " 2 9 6 " / > < h i d d e n R a n g e   r o w F r o m = " 3 1 8 "   r o w T o = " 4 2 4 " / > < h i d d e n R a n g e   r o w F r o m = " 4 2 6 "   r o w T o = " 4 6 1 " / > < h i d d e n R a n g e   r o w F r o m = " 4 6 3 "   r o w T o = " 4 6 5 " / > < h i d d e n R a n g e   r o w F r o m = " 4 6 8 "   r o w T o = " 4 6 9 " / > < / f i l t e r D a t a > < f i l t e r D a t a   f i l t e r I D = " 5 3 2 9 9 5 6 6 5 " / > < f i l t e r D a t a   f i l t e r I D = " 2 8 8 5 5 6 9 3 5 " / > < f i l t e r D a t a   f i l t e r I D = " 2 0 5 0 9 8 4 3 0 " > < h i d d e n R a n g e   r o w F r o m = " 3 "   r o w T o = " 3 7 " / > < h i d d e n R a n g e   r o w F r o m = " 4 4 "   r o w T o = " 6 1 " / > < h i d d e n R a n g e   r o w F r o m = " 6 3 "   r o w T o = " 6 3 " / > < h i d d e n R a n g e   r o w F r o m = " 6 5 "   r o w T o = " 7 3 " / > < h i d d e n R a n g e   r o w F r o m = " 7 5 "   r o w T o = " 7 5 " / > < h i d d e n R a n g e   r o w F r o m = " 7 8 "   r o w T o = " 7 9 " / > < h i d d e n R a n g e   r o w F r o m = " 8 5 "   r o w T o = " 8 5 " / > < h i d d e n R a n g e   r o w F r o m = " 8 7 "   r o w T o = " 8 7 " / > < h i d d e n R a n g e   r o w F r o m = " 9 0 "   r o w T o = " 9 0 " / > < h i d d e n R a n g e   r o w F r o m = " 9 2 "   r o w T o = " 9 2 " / > < h i d d e n R a n g e   r o w F r o m = " 9 4 "   r o w T o = " 1 1 0 " / > < h i d d e n R a n g e   r o w F r o m = " 1 1 2 "   r o w T o = " 2 6 3 " / > < h i d d e n R a n g e   r o w F r o m = " 2 6 5 "   r o w T o = " 2 7 4 " / > < h i d d e n R a n g e   r o w F r o m = " 2 7 7 "   r o w T o = " 3 3 0 " / > < h i d d e n R a n g e   r o w F r o m = " 3 5 9 "   r o w T o = " 4 1 6 " / > < h i d d e n R a n g e   r o w F r o m = " 4 1 8 "   r o w T o = " 4 2 2 " / > < h i d d e n R a n g e   r o w F r o m = " 4 2 6 "   r o w T o = " 4 3 3 " / > < h i d d e n R a n g e   r o w F r o m = " 4 3 8 "   r o w T o = " 4 6 0 " / > < h i d d e n R a n g e   r o w F r o m = " 4 6 2 "   r o w T o = " 4 6 2 " / > < / f i l t e r D a t a > < f i l t e r D a t a   f i l t e r I D = " 5 8 4 9 2 5 1 5 9 " / > < f i l t e r D a t a   f i l t e r I D = " 4 3 9 6 8 8 8 8 9 " > < h i d d e n R a n g e   r o w F r o m = " 3 "   r o w T o = " 3 7 " / > < h i d d e n R a n g e   r o w F r o m = " 4 4 "   r o w T o = " 1 3 5 " / > < h i d d e n R a n g e   r o w F r o m = " 1 5 0 "   r o w T o = " 2 6 3 " / > < h i d d e n R a n g e   r o w F r o m = " 2 6 5 "   r o w T o = " 3 3 0 " / > < h i d d e n R a n g e   r o w F r o m = " 3 3 6 "   r o w T o = " 3 3 8 " / > < h i d d e n R a n g e   r o w F r o m = " 3 4 2 "   r o w T o = " 4 2 3 " / > < h i d d e n R a n g e   r o w F r o m = " 4 2 6 "   r o w T o = " 4 6 2 " / > < / f i l t e r D a t a > < f i l t e r D a t a   f i l t e r I D = " 1 2 4 7 3 3 0 0 6 1 " / > < f i l t e r D a t a   f i l t e r I D = " 4 3 7 8 3 7 3 6 7 " / > < f i l t e r D a t a   f i l t e r I D = " 3 3 7 1 0 0 3 6 3 " / > < f i l t e r D a t a   f i l t e r I D = " 8 4 5 3 1 8 5 1 3 " > < h i d d e n R a n g e   r o w F r o m = " 1 7 0 "   r o w T o = " 1 7 0 " / > < h i d d e n R a n g e   r o w F r o m = " 1 7 2 "   r o w T o = " 1 7 5 " / > < / f i l t e r D a t a > < f i l t e r D a t a   f i l t e r I D = " 2 5 3 4 6 5 1 4 3 " / > < f i l t e r D a t a   f i l t e r I D = " 7 7 7 6 7 2 6 5 5 " / > < f i l t e r D a t a   f i l t e r I D = " 3 7 6 8 9 1 9 5 0 " > < h i d d e n R a n g e   r o w F r o m = " 3 "   r o w T o = " 3 7 " / > < h i d d e n R a n g e   r o w F r o m = " 4 4 "   r o w T o = " 6 1 " / > < h i d d e n R a n g e   r o w F r o m = " 6 3 "   r o w T o = " 6 3 " / > < h i d d e n R a n g e   r o w F r o m = " 6 5 "   r o w T o = " 7 3 " / > < h i d d e n R a n g e   r o w F r o m = " 7 5 "   r o w T o = " 7 5 " / > < h i d d e n R a n g e   r o w F r o m = " 7 8 "   r o w T o = " 7 9 " / > < h i d d e n R a n g e   r o w F r o m = " 8 5 "   r o w T o = " 8 7 " / > < h i d d e n R a n g e   r o w F r o m = " 9 0 "   r o w T o = " 9 0 " / > < h i d d e n R a n g e   r o w F r o m = " 9 2 "   r o w T o = " 9 2 " / > < h i d d e n R a n g e   r o w F r o m = " 9 4 "   r o w T o = " 3 3 5 " / > < h i d d e n R a n g e   r o w F r o m = " 3 5 9 "   r o w T o = " 4 7 0 " / > < / f i l t e r D a t a > < f i l t e r D a t a   f i l t e r I D = " 3 1 0 0 7 6 2 5 0 " / > < f i l t e r D a t a   f i l t e r I D = " 2 4 9 5 8 4 1 1 7 " / > < f i l t e r D a t a   f i l t e r I D = " 3 3 9 5 2 1 2 0 0 " / > < f i l t e r D a t a   f i l t e r I D = " 5 3 3 0 1 4 7 0 3 " > < h i d d e n R a n g e   r o w F r o m = " 3 "   r o w T o = " 3 7 " / > < h i d d e n R a n g e   r o w F r o m = " 4 4 "   r o w T o = " 1 4 9 " / > < h i d d e n R a n g e   r o w F r o m = " 1 7 2 "   r o w T o = " 2 6 3 " / > < h i d d e n R a n g e   r o w F r o m = " 2 6 5 "   r o w T o = " 3 3 0 " / > < h i d d e n R a n g e   r o w F r o m = " 3 3 6 "   r o w T o = " 3 3 8 " / > < h i d d e n R a n g e   r o w F r o m = " 3 4 2 "   r o w T o = " 4 2 3 " / > < h i d d e n R a n g e   r o w F r o m = " 4 2 6 "   r o w T o = " 4 6 2 " / > < / f i l t e r D a t a > < f i l t e r D a t a   f i l t e r I D = " 2 8 2 0 0 4 0 3 7 " / > < f i l t e r D a t a   f i l t e r I D = " 3 1 1 2 5 3 7 3 9 " / > < f i l t e r D a t a   f i l t e r I D = " 4 3 0 7 1 9 6 6 2 " > < h i d d e n R a n g e   r o w F r o m = " 3 "   r o w T o = " 3 7 " / > < h i d d e n R a n g e   r o w F r o m = " 4 4 "   r o w T o = " 8 5 " / > < h i d d e n R a n g e   r o w F r o m = " 8 7 "   r o w T o = " 1 1 0 " / > < h i d d e n R a n g e   r o w F r o m = " 1 3 6 "   r o w T o = " 1 5 6 " / > < h i d d e n R a n g e   r o w F r o m = " 1 5 8 "   r o w T o = " 2 1 3 " / > < h i d d e n R a n g e   r o w F r o m = " 2 2 3 "   r o w T o = " 2 6 3 " / > < h i d d e n R a n g e   r o w F r o m = " 2 6 7 "   r o w T o = " 2 7 4 " / > < h i d d e n R a n g e   r o w F r o m = " 2 7 7 "   r o w T o = " 3 1 2 " / > < h i d d e n R a n g e   r o w F r o m = " 3 1 8 "   r o w T o = " 3 2 6 " / > < h i d d e n R a n g e   r o w F r o m = " 3 3 0 "   r o w T o = " 3 3 0 " / > < h i d d e n R a n g e   r o w F r o m = " 3 3 6 "   r o w T o = " 3 3 8 " / > < h i d d e n R a n g e   r o w F r o m = " 3 4 2 "   r o w T o = " 3 5 1 " / > < h i d d e n R a n g e   r o w F r o m = " 3 5 8 "   r o w T o = " 4 0 2 " / > < h i d d e n R a n g e   r o w F r o m = " 4 0 8 "   r o w T o = " 4 0 9 " / > < h i d d e n R a n g e   r o w F r o m = " 4 1 2 "   r o w T o = " 4 1 6 " / > < h i d d e n R a n g e   r o w F r o m = " 4 1 8 "   r o w T o = " 4 1 8 " / > < h i d d e n R a n g e   r o w F r o m = " 4 2 6 "   r o w T o = " 4 3 2 " / > < h i d d e n R a n g e   r o w F r o m = " 4 3 8 "   r o w T o = " 4 3 8 " / > < / f i l t e r D a t a > < f i l t e r D a t a   f i l t e r I D = " 9 6 2 9 9 4 9 7 5 " / > < f i l t e r D a t a   f i l t e r I D = " 7 3 8 9 6 4 5 8 1 " / > < f i l t e r D a t a   f i l t e r I D = " 3 3 4 7 1 5 8 2 2 " / > < f i l t e r D a t a   f i l t e r I D = " 3 6 7 4 8 7 6 8 7 " / > < f i l t e r D a t a   f i l t e r I D = " 4 9 9 1 7 8 9 9 0 " / > < f i l t e r D a t a   f i l t e r I D = " 4 3 6 4 3 5 5 2 0 " / > < f i l t e r D a t a   f i l t e r I D = " 1 1 3 6 6 5 3 1 3 1 " / > < f i l t e r D a t a   f i l t e r I D = " 2 1 4 3 9 3 3 6 9 " / > < f i l t e r D a t a   f i l t e r I D = " 5 6 5 8 7 4 7 4 6 " > < h i d d e n R a n g e   r o w F r o m = " 3 "   r o w T o = " 3 7 " / > < h i d d e n R a n g e   r o w F r o m = " 4 4 "   r o w T o = " 1 1 0 " / > < h i d d e n R a n g e   r o w F r o m = " 1 1 2 "   r o w T o = " 2 6 3 " / > < h i d d e n R a n g e   r o w F r o m = " 2 6 5 "   r o w T o = " 3 9 3 " / > < h i d d e n R a n g e   r o w F r o m = " 3 9 5 "   r o w T o = " 4 2 4 " / > < h i d d e n R a n g e   r o w F r o m = " 4 2 6 "   r o w T o = " 4 6 1 " / > < h i d d e n R a n g e   r o w F r o m = " 4 6 5 "   r o w T o = " 4 6 5 " / > < h i d d e n R a n g e   r o w F r o m = " 4 6 8 "   r o w T o = " 4 6 9 " / > < / f i l t e r D a t a > < f i l t e r D a t a   f i l t e r I D = " 3 7 8 2 5 4 0 4 1 " / > < f i l t e r D a t a   f i l t e r I D = " 4 5 7 3 7 8 6 9 0 " > < h i d d e n R a n g e   r o w F r o m = " 3 "   r o w T o = " 8 " / > < h i d d e n R a n g e   r o w F r o m = " 1 0 "   r o w T o = " 1 4 " / > < h i d d e n R a n g e   r o w F r o m = " 1 8 "   r o w T o = " 2 2 " / > < h i d d e n R a n g e   r o w F r o m = " 2 4 "   r o w T o = " 2 4 " / > < h i d d e n R a n g e   r o w F r o m = " 2 6 "   r o w T o = " 2 6 " / > < h i d d e n R a n g e   r o w F r o m = " 2 8 "   r o w T o = " 2 8 " / > < h i d d e n R a n g e   r o w F r o m = " 3 0 "   r o w T o = " 3 1 " / > < h i d d e n R a n g e   r o w F r o m = " 3 3 "   r o w T o = " 3 4 " / > < h i d d e n R a n g e   r o w F r o m = " 3 7 "   r o w T o = " 3 7 " / > < h i d d e n R a n g e   r o w F r o m = " 4 4 "   r o w T o = " 4 7 " / > < h i d d e n R a n g e   r o w F r o m = " 4 9 "   r o w T o = " 5 4 " / > < h i d d e n R a n g e   r o w F r o m = " 5 6 "   r o w T o = " 7 6 " / > < h i d d e n R a n g e   r o w F r o m = " 7 8 "   r o w T o = " 8 3 " / > < h i d d e n R a n g e   r o w F r o m = " 8 5 "   r o w T o = " 9 9 " / > < h i d d e n R a n g e   r o w F r o m = " 1 0 1 "   r o w T o = " 1 0 4 " / > < h i d d e n R a n g e   r o w F r o m = " 1 0 6 "   r o w T o = " 1 3 6 " / > < h i d d e n R a n g e   r o w F r o m = " 1 3 9 "   r o w T o = " 1 3 9 " / > < h i d d e n R a n g e   r o w F r o m = " 1 4 1 "   r o w T o = " 1 4 1 " / > < h i d d e n R a n g e   r o w F r o m = " 1 4 3 "   r o w T o = " 1 4 4 " / > < h i d d e n R a n g e   r o w F r o m = " 1 4 6 "   r o w T o = " 1 4 7 " / > < h i d d e n R a n g e   r o w F r o m = " 1 4 9 "   r o w T o = " 1 6 0 " / > < h i d d e n R a n g e   r o w F r o m = " 1 6 2 "   r o w T o = " 1 6 4 " / > < h i d d e n R a n g e   r o w F r o m = " 1 6 6 "   r o w T o = " 1 7 0 " / > < h i d d e n R a n g e   r o w F r o m = " 1 7 2 "   r o w T o = " 1 8 1 " / > < h i d d e n R a n g e   r o w F r o m = " 1 8 3 "   r o w T o = " 2 7 2 " / > < h i d d e n R a n g e   r o w F r o m = " 2 7 4 "   r o w T o = " 3 2 5 " / > < h i d d e n R a n g e   r o w F r o m = " 3 2 7 "   r o w T o = " 3 2 7 " / > < h i d d e n R a n g e   r o w F r o m = " 3 2 9 "   r o w T o = " 3 4 6 " / > < h i d d e n R a n g e   r o w F r o m = " 3 4 8 "   r o w T o = " 3 9 3 " / > < h i d d e n R a n g e   r o w F r o m = " 3 9 5 "   r o w T o = " 4 2 2 " / > < h i d d e n R a n g e   r o w F r o m = " 4 2 4 "   r o w T o = " 4 2 4 " / > < h i d d e n R a n g e   r o w F r o m = " 4 2 6 "   r o w T o = " 4 3 5 " / > < h i d d e n R a n g e   r o w F r o m = " 4 3 7 "   r o w T o = " 4 4 0 " / > < h i d d e n R a n g e   r o w F r o m = " 4 4 3 "   r o w T o = " 4 4 5 " / > < h i d d e n R a n g e   r o w F r o m = " 4 4 7 "   r o w T o = " 4 5 4 " / > < h i d d e n R a n g e   r o w F r o m = " 4 5 6 "   r o w T o = " 4 5 8 " / > < h i d d e n R a n g e   r o w F r o m = " 4 6 0 "   r o w T o = " 4 7 0 " / > < / f i l t e r D a t a > < f i l t e r D a t a   f i l t e r I D = " 2 1 0 9 9 9 3 9 3 " / > < f i l t e r D a t a   f i l t e r I D = " 1 2 2 3 4 7 6 0 8 0 " / > < f i l t e r D a t a   f i l t e r I D = " 1 0 0 5 9 6 9 6 1 3 " / > < f i l t e r D a t a   f i l t e r I D = " 4 4 0 0 8 8 1 7 8 " / > < f i l t e r D a t a   f i l t e r I D = " 4 0 2 9 5 7 3 3 0 " / > < f i l t e r D a t a   f i l t e r I D = " 4 0 0 4 2 9 8 9 1 " > < h i d d e n R a n g e   r o w F r o m = " 3 "   r o w T o = " 3 7 " / > < h i d d e n R a n g e   r o w F r o m = " 4 4 "   r o w T o = " 8 5 " / > < h i d d e n R a n g e   r o w F r o m = " 8 7 "   r o w T o = " 1 1 0 " / > < h i d d e n R a n g e   r o w F r o m = " 1 1 2 "   r o w T o = " 1 3 5 " / > < h i d d e n R a n g e   r o w F r o m = " 1 5 0 "   r o w T o = " 2 6 3 " / > < h i d d e n R a n g e   r o w F r o m = " 2 6 5 "   r o w T o = " 2 7 4 " / > < h i d d e n R a n g e   r o w F r o m = " 2 7 7 "   r o w T o = " 3 3 0 " / > < h i d d e n R a n g e   r o w F r o m = " 3 3 6 "   r o w T o = " 3 3 8 " / > < h i d d e n R a n g e   r o w F r o m = " 3 4 2 "   r o w T o = " 3 5 1 " / > < h i d d e n R a n g e   r o w F r o m = " 3 5 8 "   r o w T o = " 4 1 6 " / > < h i d d e n R a n g e   r o w F r o m = " 4 1 8 "   r o w T o = " 4 2 2 " / > < h i d d e n R a n g e   r o w F r o m = " 4 2 6 "   r o w T o = " 4 3 3 " / > < h i d d e n R a n g e   r o w F r o m = " 4 3 8 "   r o w T o = " 4 6 2 " / > < / f i l t e r D a t a > < f i l t e r D a t a   f i l t e r I D = " 2 6 4 3 2 4 3 4 6 " > < h i d d e n R a n g e   r o w F r o m = " 3 "   r o w T o = " 3 7 " / > < h i d d e n R a n g e   r o w F r o m = " 4 4 "   r o w T o = " 2 4 8 " / > < h i d d e n R a n g e   r o w F r o m = " 2 5 0 "   r o w T o = " 2 6 3 " / > < h i d d e n R a n g e   r o w F r o m = " 2 6 5 "   r o w T o = " 3 3 0 " / > < h i d d e n R a n g e   r o w F r o m = " 3 3 6 "   r o w T o = " 3 3 8 " / > < h i d d e n R a n g e   r o w F r o m = " 3 4 2 "   r o w T o = " 4 2 3 " / > < h i d d e n R a n g e   r o w F r o m = " 4 2 6 "   r o w T o = " 4 6 2 " / > < / f i l t e r D a t a > < f i l t e r D a t a   f i l t e r I D = " 8 0 5 7 7 9 4 0 2 " / > < f i l t e r D a t a   f i l t e r I D = " 2 9 3 5 5 7 5 7 3 " / > < f i l t e r D a t a   f i l t e r I D = " 2 3 3 7 1 3 7 2 3 " > < h i d d e n R a n g e   r o w F r o m = " 3 "   r o w T o = " 3 7 " / > < h i d d e n R a n g e   r o w F r o m = " 4 4 "   r o w T o = " 2 6 3 " / > < h i d d e n R a n g e   r o w F r o m = " 2 6 5 "   r o w T o = " 3 9 1 " / > < h i d d e n R a n g e   r o w F r o m = " 3 9 6 "   r o w T o = " 4 2 3 " / > < h i d d e n R a n g e   r o w F r o m = " 4 2 6 "   r o w T o = " 4 6 5 " / > < / f i l t e r D a t a > < f i l t e r D a t a   f i l t e r I D = " 4 5 6 2 3 7 4 9 8 " / > < f i l t e r D a t a   f i l t e r I D = " 7 1 2 9 5 5 4 4 8 " > < h i d d e n R a n g e   r o w F r o m = " 3 "   r o w T o = " 1 4 9 " / > < h i d d e n R a n g e   r o w F r o m = " 1 7 2 "   r o w T o = " 4 7 0 " / > < / f i l t e r D a t a > < f i l t e r D a t a   f i l t e r I D = " 3 7 4 7 2 0 9 8 4 " > < h i d d e n R a n g e   r o w F r o m = " 3 "   r o w T o = " 3 7 " / > < h i d d e n R a n g e   r o w F r o m = " 4 4 "   r o w T o = " 8 5 " / > < h i d d e n R a n g e   r o w F r o m = " 8 7 "   r o w T o = " 2 6 3 " / > < h i d d e n R a n g e   r o w F r o m = " 2 6 5 "   r o w T o = " 2 7 4 " / > < h i d d e n R a n g e   r o w F r o m = " 2 7 7 "   r o w T o = " 2 9 6 " / > < h i d d e n R a n g e   r o w F r o m = " 3 1 8 "   r o w T o = " 3 3 0 " / > < h i d d e n R a n g e   r o w F r o m = " 3 3 6 "   r o w T o = " 3 3 8 " / > < h i d d e n R a n g e   r o w F r o m = " 3 4 2 "   r o w T o = " 4 2 3 " / > < h i d d e n R a n g e   r o w F r o m = " 4 2 6 "   r o w T o = " 4 3 3 " / > < h i d d e n R a n g e   r o w F r o m = " 4 3 8 "   r o w T o = " 4 6 1 " / > < / f i l t e r D a t a > < f i l t e r D a t a   f i l t e r I D = " 3 1 4 8 6 8 4 3 6 " > < h i d d e n R a n g e   r o w F r o m = " 3 "   r o w T o = " 3 7 " / > < h i d d e n R a n g e   r o w F r o m = " 4 4 "   r o w T o = " 6 1 " / > < h i d d e n R a n g e   r o w F r o m = " 9 4 "   r o w T o = " 1 1 0 " / > < h i d d e n R a n g e   r o w F r o m = " 1 1 2 "   r o w T o = " 2 6 3 " / > < h i d d e n R a n g e   r o w F r o m = " 2 6 5 "   r o w T o = " 2 7 4 " / > < h i d d e n R a n g e   r o w F r o m = " 2 7 7 "   r o w T o = " 3 3 0 " / > < h i d d e n R a n g e   r o w F r o m = " 3 3 6 "   r o w T o = " 3 3 8 " / > < h i d d e n R a n g e   r o w F r o m = " 3 4 2 "   r o w T o = " 3 5 1 " / > < h i d d e n R a n g e   r o w F r o m = " 3 5 8 "   r o w T o = " 4 1 6 " / > < h i d d e n R a n g e   r o w F r o m = " 4 1 8 "   r o w T o = " 4 2 2 " / > < h i d d e n R a n g e   r o w F r o m = " 4 2 6 "   r o w T o = " 4 3 3 " / > < h i d d e n R a n g e   r o w F r o m = " 4 3 8 "   r o w T o = " 4 6 2 " / > < / f i l t e r D a t a > < f i l t e r D a t a   f i l t e r I D = " 3 3 3 0 8 2 2 2 5 " / > < f i l t e r D a t a   f i l t e r I D = " 7 2 5 3 6 5 0 8 4 " / > < f i l t e r D a t a   f i l t e r I D = " 6 1 4 0 5 2 6 2 9 " > < h i d d e n R a n g e   r o w F r o m = " 3 "   r o w T o = " 3 7 " / > < h i d d e n R a n g e   r o w F r o m = " 4 4 "   r o w T o = " 1 1 0 " / > < h i d d e n R a n g e   r o w F r o m = " 1 1 2 "   r o w T o = " 1 3 4 " / > < h i d d e n R a n g e   r o w F r o m = " 1 3 6 "   r o w T o = " 2 6 3 " / > < h i d d e n R a n g e   r o w F r o m = " 2 6 5 "   r o w T o = " 3 0 4 " / > < h i d d e n R a n g e   r o w F r o m = " 3 0 6 "   r o w T o = " 3 1 2 " / > < h i d d e n R a n g e   r o w F r o m = " 3 1 4 "   r o w T o = " 3 1 5 " / > < h i d d e n R a n g e   r o w F r o m = " 3 1 7 "   r o w T o = " 3 5 8 " / > < h i d d e n R a n g e   r o w F r o m = " 3 6 0 "   r o w T o = " 3 7 8 " / > < h i d d e n R a n g e   r o w F r o m = " 3 8 0 "   r o w T o = " 3 8 2 " / > < h i d d e n R a n g e   r o w F r o m = " 3 8 5 "   r o w T o = " 3 8 9 " / > < h i d d e n R a n g e   r o w F r o m = " 3 9 1 "   r o w T o = " 4 2 3 " / > < h i d d e n R a n g e   r o w F r o m = " 4 2 6 "   r o w T o = " 4 6 5 " / > < / f i l t e r D a t a > < f i l t e r D a t a   f i l t e r I D = " 5 4 1 7 5 2 5 9 7 " / > < f i l t e r D a t a   f i l t e r I D = " 8 7 5 9 8 8 4 5 6 " > < h i d d e n R a n g e   r o w F r o m = " 1 6 "   r o w T o = " 1 6 " / > < / f i l t e r D a t a > < f i l t e r D a t a   f i l t e r I D = " 2 8 7 3 2 3 3 4 5 " > < h i d d e n R a n g e   r o w F r o m = " 3 "   r o w T o = " 3 7 " / > < h i d d e n R a n g e   r o w F r o m = " 4 4 "   r o w T o = " 2 2 2 " / > < h i d d e n R a n g e   r o w F r o m = " 2 6 7 "   r o w T o = " 2 6 7 " / > < h i d d e n R a n g e   r o w F r o m = " 2 7 1 "   r o w T o = " 2 9 6 " / > < h i d d e n R a n g e   r o w F r o m = " 3 1 8 "   r o w T o = " 4 6 1 " / > < h i d d e n R a n g e   r o w F r o m = " 4 6 3 "   r o w T o = " 4 7 0 " / > < / f i l t e r D a t a > < f i l t e r D a t a   f i l t e r I D = " 2 9 0 5 7 4 0 6 6 " / > < f i l t e r D a t a   f i l t e r I D = " 8 3 1 4 0 7 3 5 1 " > < h i d d e n R a n g e   r o w F r o m = " 3 "   r o w T o = " 3 7 " / > < h i d d e n R a n g e   r o w F r o m = " 4 4 "   r o w T o = " 8 5 " / > < h i d d e n R a n g e   r o w F r o m = " 8 7 "   r o w T o = " 1 1 0 " / > < h i d d e n R a n g e   r o w F r o m = " 1 1 2 "   r o w T o = " 1 5 6 " / > < h i d d e n R a n g e   r o w F r o m = " 1 5 8 "   r o w T o = " 2 1 3 " / > < h i d d e n R a n g e   r o w F r o m = " 2 2 3 "   r o w T o = " 2 6 3 " / > < h i d d e n R a n g e   r o w F r o m = " 2 6 7 "   r o w T o = " 2 7 4 " / > < h i d d e n R a n g e   r o w F r o m = " 2 7 7 "   r o w T o = " 3 1 2 " / > < h i d d e n R a n g e   r o w F r o m = " 3 1 8 "   r o w T o = " 3 3 0 " / > < h i d d e n R a n g e   r o w F r o m = " 3 3 6 "   r o w T o = " 3 3 8 " / > < h i d d e n R a n g e   r o w F r o m = " 3 4 2 "   r o w T o = " 3 5 1 " / > < h i d d e n R a n g e   r o w F r o m = " 3 5 8 "   r o w T o = " 3 6 9 " / > < h i d d e n R a n g e   r o w F r o m = " 3 7 1 "   r o w T o = " 4 0 2 " / > < h i d d e n R a n g e   r o w F r o m = " 4 0 8 "   r o w T o = " 4 0 9 " / > < h i d d e n R a n g e   r o w F r o m = " 4 1 2 "   r o w T o = " 4 1 6 " / > < h i d d e n R a n g e   r o w F r o m = " 4 1 8 "   r o w T o = " 4 1 8 " / > < h i d d e n R a n g e   r o w F r o m = " 4 2 2 "   r o w T o = " 4 2 2 " / > < h i d d e n R a n g e   r o w F r o m = " 4 2 6 "   r o w T o = " 4 3 3 " / > < h i d d e n R a n g e   r o w F r o m = " 4 3 8 "   r o w T o = " 4 3 8 " / > < / f i l t e r D a t a > < f i l t e r D a t a   f i l t e r I D = " 2 1 1 5 4 4 5 6 5 " > < h i d d e n R a n g e   r o w F r o m = " 3 "   r o w T o = " 3 7 " / > < h i d d e n R a n g e   r o w F r o m = " 4 4 "   r o w T o = " 1 4 9 " / > < h i d d e n R a n g e   r o w F r o m = " 1 7 2 "   r o w T o = " 2 6 3 " / > < h i d d e n R a n g e   r o w F r o m = " 2 6 5 "   r o w T o = " 3 3 0 " / > < h i d d e n R a n g e   r o w F r o m = " 3 3 6 "   r o w T o = " 4 2 3 " / > < h i d d e n R a n g e   r o w F r o m = " 4 2 6 "   r o w T o = " 4 6 2 " / > < / f i l t e r D a t a > < f i l t e r D a t a   f i l t e r I D = " 9 0 2 7 5 9 0 9 0 " > < h i d d e n R a n g e   r o w F r o m = " 3 "   r o w T o = " 3 7 " / > < h i d d e n R a n g e   r o w F r o m = " 4 4 "   r o w T o = " 6 5 " / > < h i d d e n R a n g e   r o w F r o m = " 6 7 "   r o w T o = " 1 6 5 " / > < h i d d e n R a n g e   r o w F r o m = " 1 6 7 "   r o w T o = " 2 6 3 " / > < h i d d e n R a n g e   r o w F r o m = " 2 6 5 "   r o w T o = " 4 2 3 " / > < h i d d e n R a n g e   r o w F r o m = " 4 2 6 "   r o w T o = " 4 6 5 " / > < / f i l t e r D a t a > < f i l t e r D a t a   f i l t e r I D = " 6 4 4 0 6 1 3 7 4 " / > < f i l t e r D a t a   f i l t e r I D = " 1 0 0 9 1 1 7 6 6 5 " / > < f i l t e r D a t a   f i l t e r I D = " 2 3 7 7 2 1 4 7 3 " / > < f i l t e r D a t a   f i l t e r I D = " 2 2 7 7 3 5 7 5 7 " > < h i d d e n R a n g e   r o w F r o m = " 3 "   r o w T o = " 3 7 " / > < h i d d e n R a n g e   r o w F r o m = " 4 4 "   r o w T o = " 7 1 " / > < h i d d e n R a n g e   r o w F r o m = " 7 3 "   r o w T o = " 8 5 " / > < h i d d e n R a n g e   r o w F r o m = " 8 7 "   r o w T o = " 2 6 2 " / > < h i d d e n R a n g e   r o w F r o m = " 2 6 5 "   r o w T o = " 2 7 4 " / > < h i d d e n R a n g e   r o w F r o m = " 2 7 7 "   r o w T o = " 3 2 6 " / > < h i d d e n R a n g e   r o w F r o m = " 3 2 8 "   r o w T o = " 3 2 8 " / > < h i d d e n R a n g e   r o w F r o m = " 3 3 0 "   r o w T o = " 3 3 0 " / > < h i d d e n R a n g e   r o w F r o m = " 3 3 6 "   r o w T o = " 3 3 8 " / > < h i d d e n R a n g e   r o w F r o m = " 3 4 2 "   r o w T o = " 4 1 4 " / > < h i d d e n R a n g e   r o w F r o m = " 4 1 6 "   r o w T o = " 4 2 1 " / > < h i d d e n R a n g e   r o w F r o m = " 4 2 3 "   r o w T o = " 4 2 3 " / > < h i d d e n R a n g e   r o w F r o m = " 4 2 7 "   r o w T o = " 4 3 3 " / > < h i d d e n R a n g e   r o w F r o m = " 4 3 8 "   r o w T o = " 4 6 2 " / > < / f i l t e r D a t a > < f i l t e r D a t a   f i l t e r I D = " 2 8 4 5 3 5 6 1 2 " / > < f i l t e r D a t a   f i l t e r I D = " 3 2 8 7 5 6 6 9 2 " > < h i d d e n R a n g e   r o w F r o m = " 3 "   r o w T o = " 3 7 " / > < h i d d e n R a n g e   r o w F r o m = " 4 4 "   r o w T o = " 6 2 " / > < h i d d e n R a n g e   r o w F r o m = " 6 4 "   r o w T o = " 6 4 " / > < h i d d e n R a n g e   r o w F r o m = " 7 4 "   r o w T o = " 7 4 " / > < h i d d e n R a n g e   r o w F r o m = " 7 6 "   r o w T o = " 7 7 " / > < h i d d e n R a n g e   r o w F r o m = " 8 0 "   r o w T o = " 8 4 " / > < h i d d e n R a n g e   r o w F r o m = " 8 8 "   r o w T o = " 8 9 " / > < h i d d e n R a n g e   r o w F r o m = " 9 1 "   r o w T o = " 9 1 " / > < h i d d e n R a n g e   r o w F r o m = " 9 3 "   r o w T o = " 2 6 3 " / > < h i d d e n R a n g e   r o w F r o m = " 2 6 5 "   r o w T o = " 2 7 1 " / > < h i d d e n R a n g e   r o w F r o m = " 2 7 3 "   r o w T o = " 4 1 1 " / > < h i d d e n R a n g e   r o w F r o m = " 4 3 9 "   r o w T o = " 4 6 5 " / > < / f i l t e r D a t a > < f i l t e r D a t a   f i l t e r I D = " 4 7 9 5 4 4 9 1 2 " / > < f i l t e r D a t a   f i l t e r I D = " 5 1 9 4 1 6 4 7 3 " / > < f i l t e r D a t a   f i l t e r I D = " 1 2 3 5 4 0 9 3 2 4 " > < h i d d e n R a n g e   r o w F r o m = " 3 "   r o w T o = " 3 7 " / > < h i d d e n R a n g e   r o w F r o m = " 6 2 "   r o w T o = " 8 5 " / > < h i d d e n R a n g e   r o w F r o m = " 8 7 "   r o w T o = " 1 1 0 " / > < h i d d e n R a n g e   r o w F r o m = " 1 1 2 "   r o w T o = " 1 4 9 " / > < h i d d e n R a n g e   r o w F r o m = " 1 7 2 "   r o w T o = " 2 1 3 " / > < h i d d e n R a n g e   r o w F r o m = " 2 2 3 "   r o w T o = " 2 6 3 " / > < h i d d e n R a n g e   r o w F r o m = " 2 6 8 "   r o w T o = " 2 7 3 " / > < h i d d e n R a n g e   r o w F r o m = " 2 7 8 "   r o w T o = " 3 1 2 " / > < h i d d e n R a n g e   r o w F r o m = " 3 1 8 "   r o w T o = " 3 3 0 " / > < h i d d e n R a n g e   r o w F r o m = " 3 3 6 "   r o w T o = " 3 3 8 " / > < h i d d e n R a n g e   r o w F r o m = " 3 4 2 "   r o w T o = " 3 5 1 " / > < h i d d e n R a n g e   r o w F r o m = " 3 5 8 "   r o w T o = " 3 5 8 " / > < h i d d e n R a n g e   r o w F r o m = " 4 0 8 "   r o w T o = " 4 0 9 " / > < h i d d e n R a n g e   r o w F r o m = " 4 1 2 "   r o w T o = " 4 1 6 " / > < h i d d e n R a n g e   r o w F r o m = " 4 1 8 "   r o w T o = " 4 1 8 " / > < h i d d e n R a n g e   r o w F r o m = " 4 2 2 "   r o w T o = " 4 2 2 " / > < h i d d e n R a n g e   r o w F r o m = " 4 2 6 "   r o w T o = " 4 3 3 " / > < h i d d e n R a n g e   r o w F r o m = " 4 3 8 "   r o w T o = " 4 3 8 " / > < / f i l t e r D a t a > < f i l t e r D a t a   f i l t e r I D = " 1 0 5 4 9 8 9 1 1 6 " > < h i d d e n R a n g e   r o w F r o m = " 3 "   r o w T o = " 3 7 " / > < h i d d e n R a n g e   r o w F r o m = " 4 4 "   r o w T o = " 8 5 " / > < h i d d e n R a n g e   r o w F r o m = " 8 7 "   r o w T o = " 1 1 0 " / > < h i d d e n R a n g e   r o w F r o m = " 1 1 2 "   r o w T o = " 1 5 6 " / > < h i d d e n R a n g e   r o w F r o m = " 1 5 8 "   r o w T o = " 2 1 3 " / > < h i d d e n R a n g e   r o w F r o m = " 2 2 3 "   r o w T o = " 2 6 3 " / > < h i d d e n R a n g e   r o w F r o m = " 2 6 7 "   r o w T o = " 2 7 4 " / > < h i d d e n R a n g e   r o w F r o m = " 2 7 7 "   r o w T o = " 3 1 2 " / > < h i d d e n R a n g e   r o w F r o m = " 3 1 8 "   r o w T o = " 3 2 6 " / > < h i d d e n R a n g e   r o w F r o m = " 3 3 0 "   r o w T o = " 3 3 0 " / > < h i d d e n R a n g e   r o w F r o m = " 3 3 6 "   r o w T o = " 3 3 8 " / > < h i d d e n R a n g e   r o w F r o m = " 3 4 2 "   r o w T o = " 3 5 1 " / > < h i d d e n R a n g e   r o w F r o m = " 3 5 8 "   r o w T o = " 3 9 2 " / > < h i d d e n R a n g e   r o w F r o m = " 3 9 5 "   r o w T o = " 4 0 2 " / > < h i d d e n R a n g e   r o w F r o m = " 4 0 8 "   r o w T o = " 4 0 9 " / > < h i d d e n R a n g e   r o w F r o m = " 4 1 2 "   r o w T o = " 4 1 6 " / > < h i d d e n R a n g e   r o w F r o m = " 4 1 8 "   r o w T o = " 4 1 8 " / > < h i d d e n R a n g e   r o w F r o m = " 4 2 6 "   r o w T o = " 4 3 2 " / > < h i d d e n R a n g e   r o w F r o m = " 4 3 8 "   r o w T o = " 4 3 8 " / > < / f i l t e r D a t a > < f i l t e r D a t a   f i l t e r I D = " 5 1 6 1 5 2 1 0 7 " / > < f i l t e r D a t a   f i l t e r I D = " 3 4 6 6 0 6 0 7 0 " / > < f i l t e r D a t a   f i l t e r I D = " 8 6 3 6 9 9 2 3 1 " > < h i d d e n R a n g e   r o w F r o m = " 3 "   r o w T o = " 3 7 " / > < h i d d e n R a n g e   r o w F r o m = " 6 2 "   r o w T o = " 1 4 9 " / > < h i d d e n R a n g e   r o w F r o m = " 1 7 2 "   r o w T o = " 2 6 6 " / > < h i d d e n R a n g e   r o w F r o m = " 2 6 8 "   r o w T o = " 2 7 3 " / > < h i d d e n R a n g e   r o w F r o m = " 2 7 6 "   r o w T o = " 3 5 8 " / > < h i d d e n R a n g e   r o w F r o m = " 4 1 2 "   r o w T o = " 4 6 0 " / > < h i d d e n R a n g e   r o w F r o m = " 4 6 2 "   r o w T o = " 4 6 4 " / > < h i d d e n R a n g e   r o w F r o m = " 4 6 6 "   r o w T o = " 4 6 7 " / > < / f i l t e r D a t a > < f i l t e r D a t a   f i l t e r I D = " 4 7 5 9 1 6 0 6 3 " > < h i d d e n R a n g e   r o w F r o m = " 3 "   r o w T o = " 3 7 " / > < h i d d e n R a n g e   r o w F r o m = " 4 4 "   r o w T o = " 8 5 " / > < h i d d e n R a n g e   r o w F r o m = " 8 7 "   r o w T o = " 1 1 0 " / > < h i d d e n R a n g e   r o w F r o m = " 1 1 2 "   r o w T o = " 1 5 6 " / > < h i d d e n R a n g e   r o w F r o m = " 1 5 8 "   r o w T o = " 2 6 3 " / > < h i d d e n R a n g e   r o w F r o m = " 2 6 7 "   r o w T o = " 2 7 4 " / > < h i d d e n R a n g e   r o w F r o m = " 2 7 7 "   r o w T o = " 3 3 0 " / > < h i d d e n R a n g e   r o w F r o m = " 3 3 6 "   r o w T o = " 3 3 8 " / > < h i d d e n R a n g e   r o w F r o m = " 3 4 2 "   r o w T o = " 3 5 1 " / > < h i d d e n R a n g e   r o w F r o m = " 3 5 8 "   r o w T o = " 3 5 8 " / > < h i d d e n R a n g e   r o w F r o m = " 4 1 2 "   r o w T o = " 4 1 6 " / > < h i d d e n R a n g e   r o w F r o m = " 4 1 8 "   r o w T o = " 4 1 8 " / > < h i d d e n R a n g e   r o w F r o m = " 4 2 2 "   r o w T o = " 4 2 2 " / > < h i d d e n R a n g e   r o w F r o m = " 4 2 6 "   r o w T o = " 4 3 3 " / > < h i d d e n R a n g e   r o w F r o m = " 4 3 8 "   r o w T o = " 4 6 0 " / > < / f i l t e r D a t a > < f i l t e r D a t a   f i l t e r I D = " 5 0 9 2 7 5 4 7 0 " / > < f i l t e r D a t a   f i l t e r I D = " 5 7 6 0 2 7 9 4 4 " / > < f i l t e r D a t a   f i l t e r I D = " 6 9 1 2 4 7 5 8 2 " / > < f i l t e r D a t a   f i l t e r I D = " 5 6 2 6 2 6 4 7 1 " / > < f i l t e r D a t a   f i l t e r I D = " 8 4 9 1 6 2 7 5 2 " / > < f i l t e r D a t a   f i l t e r I D = " 8 6 9 1 6 4 1 2 8 " / > < f i l t e r D a t a   f i l t e r I D = " 2 9 8 4 1 9 2 9 6 " / > < f i l t e r D a t a   f i l t e r I D = " 5 2 1 5 4 8 5 3 8 " / > < f i l t e r D a t a   f i l t e r I D = " 2 2 3 9 1 0 7 0 4 " / > < f i l t e r D a t a   f i l t e r I D = " 4 9 5 0 4 1 7 8 6 " > < h i d d e n R a n g e   r o w F r o m = " 4 4 "   r o w T o = " 8 5 " / > < h i d d e n R a n g e   r o w F r o m = " 8 7 "   r o w T o = " 1 1 0 " / > < h i d d e n R a n g e   r o w F r o m = " 1 1 2 "   r o w T o = " 1 3 5 " / > < h i d d e n R a n g e   r o w F r o m = " 1 5 0 "   r o w T o = " 2 6 3 " / > < h i d d e n R a n g e   r o w F r o m = " 2 6 5 "   r o w T o = " 2 7 4 " / > < h i d d e n R a n g e   r o w F r o m = " 2 7 7 "   r o w T o = " 3 3 0 " / > < h i d d e n R a n g e   r o w F r o m = " 3 3 6 "   r o w T o = " 3 3 8 " / > < h i d d e n R a n g e   r o w F r o m = " 3 4 2 "   r o w T o = " 3 5 1 " / > < h i d d e n R a n g e   r o w F r o m = " 3 5 8 "   r o w T o = " 4 1 6 " / > < h i d d e n R a n g e   r o w F r o m = " 4 1 8 "   r o w T o = " 4 2 2 " / > < h i d d e n R a n g e   r o w F r o m = " 4 2 6 "   r o w T o = " 4 3 3 " / > < h i d d e n R a n g e   r o w F r o m = " 4 3 8 "   r o w T o = " 4 3 8 " / > < h i d d e n R a n g e   r o w F r o m = " 4 6 1 "   r o w T o = " 4 6 2 " / > < / f i l t e r D a t a > < f i l t e r D a t a   f i l t e r I D = " 2 7 9 6 8 9 9 9 6 " / > < f i l t e r D a t a   f i l t e r I D = " 9 4 3 9 4 1 5 5 1 " > < h i d d e n R a n g e   r o w F r o m = " 3 "   r o w T o = " 3 7 " / > < h i d d e n R a n g e   r o w F r o m = " 6 2 "   r o w T o = " 1 4 9 " / > < h i d d e n R a n g e   r o w F r o m = " 1 7 2 "   r o w T o = " 2 6 3 " / > < h i d d e n R a n g e   r o w F r o m = " 2 6 5 "   r o w T o = " 2 6 6 " / > < h i d d e n R a n g e   r o w F r o m = " 2 6 8 "   r o w T o = " 2 7 3 " / > < h i d d e n R a n g e   r o w F r o m = " 2 7 6 "   r o w T o = " 3 5 8 " / > < h i d d e n R a n g e   r o w F r o m = " 4 1 2 "   r o w T o = " 4 2 3 " / > < h i d d e n R a n g e   r o w F r o m = " 4 2 6 "   r o w T o = " 4 6 3 " / > < / f i l t e r D a t a > < f i l t e r D a t a   f i l t e r I D = " 3 6 8 9 0 6 2 1 7 " / > < f i l t e r D a t a   f i l t e r I D = " 2 3 5 0 3 5 7 7 7 " > < h i d d e n R a n g e   r o w F r o m = " 3 "   r o w T o = " 3 7 " / > < h i d d e n R a n g e   r o w F r o m = " 6 2 "   r o w T o = " 1 4 9 " / > < h i d d e n R a n g e   r o w F r o m = " 1 7 2 "   r o w T o = " 2 6 6 " / > < h i d d e n R a n g e   r o w F r o m = " 2 6 8 "   r o w T o = " 2 7 3 " / > < h i d d e n R a n g e   r o w F r o m = " 2 7 6 "   r o w T o = " 3 5 8 " / > < h i d d e n R a n g e   r o w F r o m = " 4 1 2 "   r o w T o = " 4 6 0 " / > < h i d d e n R a n g e   r o w F r o m = " 4 6 2 "   r o w T o = " 4 6 4 " / > < h i d d e n R a n g e   r o w F r o m = " 4 6 6 "   r o w T o = " 4 6 7 " / > < / f i l t e r D a t a > < f i l t e r D a t a   f i l t e r I D = " 4 0 4 8 0 2 7 0 1 " > < h i d d e n R a n g e   r o w F r o m = " 4 4 "   r o w T o = " 1 3 5 " / > < h i d d e n R a n g e   r o w F r o m = " 1 5 0 "   r o w T o = " 2 6 3 " / > < h i d d e n R a n g e   r o w F r o m = " 2 6 5 "   r o w T o = " 2 7 0 " / > < h i d d e n R a n g e   r o w F r o m = " 2 7 2 "   r o w T o = " 4 2 3 " / > < h i d d e n R a n g e   r o w F r o m = " 4 2 6 "   r o w T o = " 4 3 8 " / > < h i d d e n R a n g e   r o w F r o m = " 4 6 1 "   r o w T o = " 4 6 3 " / > < / f i l t e r D a t a > < f i l t e r D a t a   f i l t e r I D = " 2 9 8 6 5 6 2 9 6 " > < h i d d e n R a n g e   r o w F r o m = " 3 "   r o w T o = " 3 7 " / > < h i d d e n R a n g e   r o w F r o m = " 4 4 "   r o w T o = " 8 5 " / > < h i d d e n R a n g e   r o w F r o m = " 8 7 "   r o w T o = " 1 1 0 " / > < h i d d e n R a n g e   r o w F r o m = " 1 1 2 "   r o w T o = " 1 5 6 " / > < h i d d e n R a n g e   r o w F r o m = " 1 5 8 "   r o w T o = " 2 6 3 " / > < h i d d e n R a n g e   r o w F r o m = " 2 6 7 "   r o w T o = " 2 7 4 " / > < h i d d e n R a n g e   r o w F r o m = " 2 7 7 "   r o w T o = " 3 3 0 " / > < h i d d e n R a n g e   r o w F r o m = " 3 3 6 "   r o w T o = " 3 3 8 " / > < h i d d e n R a n g e   r o w F r o m = " 3 4 2 "   r o w T o = " 3 5 1 " / > < h i d d e n R a n g e   r o w F r o m = " 3 5 8 "   r o w T o = " 3 7 1 " / > < h i d d e n R a n g e   r o w F r o m = " 3 7 3 "   r o w T o = " 4 0 2 " / > < h i d d e n R a n g e   r o w F r o m = " 4 0 4 "   r o w T o = " 4 0 9 " / > < h i d d e n R a n g e   r o w F r o m = " 4 1 1 "   r o w T o = " 4 1 6 " / > < h i d d e n R a n g e   r o w F r o m = " 4 1 8 "   r o w T o = " 4 1 8 " / > < h i d d e n R a n g e   r o w F r o m = " 4 2 2 "   r o w T o = " 4 2 2 " / > < h i d d e n R a n g e   r o w F r o m = " 4 2 6 "   r o w T o = " 4 3 3 " / > < h i d d e n R a n g e   r o w F r o m = " 4 3 8 "   r o w T o = " 4 6 0 " / > < / f i l t e r D a t a > < f i l t e r D a t a   f i l t e r I D = " 6 9 3 0 3 2 9 9 7 " / > < f i l t e r D a t a   f i l t e r I D = " 5 4 0 5 4 1 8 8 6 " > < h i d d e n R a n g e   r o w F r o m = " 3 "   r o w T o = " 3 7 " / > < h i d d e n R a n g e   r o w F r o m = " 4 4 "   r o w T o = " 6 1 " / > < h i d d e n R a n g e   r o w F r o m = " 9 4 "   r o w T o = " 1 1 0 " / > < h i d d e n R a n g e   r o w F r o m = " 1 1 2 "   r o w T o = " 1 5 6 " / > < h i d d e n R a n g e   r o w F r o m = " 1 5 8 "   r o w T o = " 2 6 3 " / > < h i d d e n R a n g e   r o w F r o m = " 2 6 5 "   r o w T o = " 2 7 4 " / > < h i d d e n R a n g e   r o w F r o m = " 2 7 7 "   r o w T o = " 3 3 0 " / > < h i d d e n R a n g e   r o w F r o m = " 3 3 6 "   r o w T o = " 3 3 8 " / > < h i d d e n R a n g e   r o w F r o m = " 3 4 2 "   r o w T o = " 3 5 1 " / > < h i d d e n R a n g e   r o w F r o m = " 3 5 8 "   r o w T o = " 4 0 2 " / > < h i d d e n R a n g e   r o w F r o m = " 4 0 4 "   r o w T o = " 4 1 6 " / > < h i d d e n R a n g e   r o w F r o m = " 4 1 8 "   r o w T o = " 4 1 8 " / > < h i d d e n R a n g e   r o w F r o m = " 4 2 2 "   r o w T o = " 4 2 2 " / > < h i d d e n R a n g e   r o w F r o m = " 4 2 6 "   r o w T o = " 4 3 3 " / > < h i d d e n R a n g e   r o w F r o m = " 4 3 8 "   r o w T o = " 4 6 0 " / > < / f i l t e r D a t a > < f i l t e r D a t a   f i l t e r I D = " 1 1 6 1 2 7 3 5 8 9 " / > < f i l t e r D a t a   f i l t e r I D = " 7 9 1 5 2 4 8 0 2 " > < h i d d e n R a n g e   r o w F r o m = " 3 "   r o w T o = " 3 7 " / > < h i d d e n R a n g e   r o w F r o m = " 6 2 "   r o w T o = " 8 5 " / > < h i d d e n R a n g e   r o w F r o m = " 8 7 "   r o w T o = " 1 1 0 " / > < h i d d e n R a n g e   r o w F r o m = " 1 1 2 "   r o w T o = " 1 4 9 " / > < h i d d e n R a n g e   r o w F r o m = " 1 7 2 "   r o w T o = " 2 6 3 " / > < h i d d e n R a n g e   r o w F r o m = " 2 6 7 "   r o w T o = " 2 7 4 " / > < h i d d e n R a n g e   r o w F r o m = " 2 7 7 "   r o w T o = " 3 3 0 " / > < h i d d e n R a n g e   r o w F r o m = " 3 3 6 "   r o w T o = " 3 3 8 " / > < h i d d e n R a n g e   r o w F r o m = " 3 4 2 "   r o w T o = " 3 5 1 " / > < h i d d e n R a n g e   r o w F r o m = " 3 5 8 "   r o w T o = " 3 5 8 " / > < h i d d e n R a n g e   r o w F r o m = " 4 1 2 "   r o w T o = " 4 1 6 " / > < h i d d e n R a n g e   r o w F r o m = " 4 1 8 "   r o w T o = " 4 1 8 " / > < h i d d e n R a n g e   r o w F r o m = " 4 2 2 "   r o w T o = " 4 2 2 " / > < h i d d e n R a n g e   r o w F r o m = " 4 2 6 "   r o w T o = " 4 3 3 " / > < h i d d e n R a n g e   r o w F r o m = " 4 3 8 "   r o w T o = " 4 6 0 " / > < / f i l t e r D a t a > < f i l t e r D a t a   f i l t e r I D = " 7 6 8 8 1 4 7 0 8 " > < h i d d e n R a n g e   r o w F r o m = " 3 "   r o w T o = " 3 7 " / > < h i d d e n R a n g e   r o w F r o m = " 4 4 "   r o w T o = " 6 1 " / > < h i d d e n R a n g e   r o w F r o m = " 6 3 "   r o w T o = " 6 3 " / > < h i d d e n R a n g e   r o w F r o m = " 6 5 "   r o w T o = " 7 3 " / > < h i d d e n R a n g e   r o w F r o m = " 7 5 "   r o w T o = " 7 5 " / > < h i d d e n R a n g e   r o w F r o m = " 7 8 "   r o w T o = " 7 9 " / > < h i d d e n R a n g e   r o w F r o m = " 8 5 "   r o w T o = " 8 5 " / > < h i d d e n R a n g e   r o w F r o m = " 8 7 "   r o w T o = " 8 7 " / > < h i d d e n R a n g e   r o w F r o m = " 9 0 "   r o w T o = " 9 0 " / > < h i d d e n R a n g e   r o w F r o m = " 9 2 "   r o w T o = " 9 2 " / > < h i d d e n R a n g e   r o w F r o m = " 9 4 "   r o w T o = " 1 1 0 " / > < h i d d e n R a n g e   r o w F r o m = " 1 1 2 "   r o w T o = " 1 5 6 " / > < h i d d e n R a n g e   r o w F r o m = " 1 5 8 "   r o w T o = " 2 1 3 " / > < h i d d e n R a n g e   r o w F r o m = " 2 2 3 "   r o w T o = " 2 6 3 " / > < h i d d e n R a n g e   r o w F r o m = " 2 6 7 "   r o w T o = " 2 7 4 " / > < h i d d e n R a n g e   r o w F r o m = " 2 7 7 "   r o w T o = " 3 1 2 " / > < h i d d e n R a n g e   r o w F r o m = " 3 1 8 "   r o w T o = " 3 3 0 " / > < h i d d e n R a n g e   r o w F r o m = " 3 5 9 "   r o w T o = " 4 0 2 " / > < h i d d e n R a n g e   r o w F r o m = " 4 0 8 "   r o w T o = " 4 0 9 " / > < h i d d e n R a n g e   r o w F r o m = " 4 1 2 "   r o w T o = " 4 1 6 " / > < h i d d e n R a n g e   r o w F r o m = " 4 1 8 "   r o w T o = " 4 1 8 " / > < h i d d e n R a n g e   r o w F r o m = " 4 2 2 "   r o w T o = " 4 2 2 " / > < h i d d e n R a n g e   r o w F r o m = " 4 2 6 "   r o w T o = " 4 3 3 " / > < h i d d e n R a n g e   r o w F r o m = " 4 3 8 "   r o w T o = " 4 3 8 " / > < / f i l t e r D a t a > < f i l t e r D a t a   f i l t e r I D = " 3 9 3 1 0 6 4 3 5 " > < h i d d e n R a n g e   r o w F r o m = " 3 "   r o w T o = " 3 7 " / > < h i d d e n R a n g e   r o w F r o m = " 4 4 "   r o w T o = " 6 1 " / > < h i d d e n R a n g e   r o w F r o m = " 9 4 "   r o w T o = " 1 1 0 " / > < h i d d e n R a n g e   r o w F r o m = " 1 1 2 "   r o w T o = " 2 6 3 " / > < h i d d e n R a n g e   r o w F r o m = " 2 6 5 "   r o w T o = " 2 7 4 " / > < h i d d e n R a n g e   r o w F r o m = " 2 7 7 "   r o w T o = " 3 3 0 " / > < h i d d e n R a n g e   r o w F r o m = " 3 3 6 "   r o w T o = " 3 3 8 " / > < h i d d e n R a n g e   r o w F r o m = " 3 4 2 "   r o w T o = " 3 5 1 " / > < h i d d e n R a n g e   r o w F r o m = " 3 5 8 "   r o w T o = " 4 1 6 " / > < h i d d e n R a n g e   r o w F r o m = " 4 1 8 "   r o w T o = " 4 2 2 " / > < h i d d e n R a n g e   r o w F r o m = " 4 2 6 "   r o w T o = " 4 3 3 " / > < h i d d e n R a n g e   r o w F r o m = " 4 3 8 "   r o w T o = " 4 6 0 " / > < / f i l t e r D a t a > < f i l t e r D a t a   f i l t e r I D = " 2 0 1 0 0 9 9 0 6 " / > < f i l t e r D a t a   f i l t e r I D = " 9 7 0 1 0 5 9 6 7 " / > < f i l t e r D a t a   f i l t e r I D = " 4 4 0 0 7 4 0 0 6 " > < h i d d e n R a n g e   r o w F r o m = " 3 "   r o w T o = " 3 7 " / > < h i d d e n R a n g e   r o w F r o m = " 4 4 "   r o w T o = " 8 5 " / > < h i d d e n R a n g e   r o w F r o m = " 8 7 "   r o w T o = " 1 1 0 " / > < h i d d e n R a n g e   r o w F r o m = " 1 1 2 "   r o w T o = " 1 5 6 " / > < h i d d e n R a n g e   r o w F r o m = " 1 5 8 "   r o w T o = " 2 6 3 " / > < h i d d e n R a n g e   r o w F r o m = " 2 7 8 "   r o w T o = " 3 3 0 " / > < h i d d e n R a n g e   r o w F r o m = " 3 3 6 "   r o w T o = " 3 3 8 " / > < h i d d e n R a n g e   r o w F r o m = " 3 4 2 "   r o w T o = " 3 5 1 " / > < h i d d e n R a n g e   r o w F r o m = " 3 5 8 "   r o w T o = " 4 1 6 " / > < h i d d e n R a n g e   r o w F r o m = " 4 1 8 "   r o w T o = " 4 2 2 " / > < h i d d e n R a n g e   r o w F r o m = " 4 2 6 "   r o w T o = " 4 3 3 " / > < h i d d e n R a n g e   r o w F r o m = " 4 3 8 "   r o w T o = " 4 6 0 " / > < / f i l t e r D a t a > < f i l t e r D a t a   f i l t e r I D = " 4 5 3 1 8 1 4 7 7 " / > < a u t o f i l t e r I n f o   f i l t e r I D = " 3 1 4 8 6 8 4 3 6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�]N" / > < / c u s t o m F i l t e r s > < / f i l t e r C o l u m n > < f i l t e r C o l u m n   c o l I d = " 4 " > < c u s t o m F i l t e r s > < c u s t o m F i l t e r   o p e r a t o r = " e q u a l "   v a l = " ]N_l" / > < c u s t o m F i l t e r   o p e r a t o r = " e q u a l "   v a l = " �5j" / > < / c u s t o m F i l t e r s > < / f i l t e r C o l u m n > < / a u t o F i l t e r > < / a u t o f i l t e r I n f o > < a u t o f i l t e r I n f o   f i l t e r I D = " 1 2 3 5 4 0 9 3 2 4 " > < a u t o F i l t e r   x m l n s = " h t t p : / / s c h e m a s . o p e n x m l f o r m a t s . o r g / s p r e a d s h e e t m l / 2 0 0 6 / m a i n "   r e f = " A 1 : A H 4 7 1 " > < f i l t e r C o l u m n   c o l I d = " 4 " > < c u s t o m F i l t e r s > < c u s t o m F i l t e r   o p e r a t o r = " e q u a l "   v a l = " �rq\" / > < / c u s t o m F i l t e r s > < / f i l t e r C o l u m n > < / a u t o F i l t e r > < / a u t o f i l t e r I n f o > < a u t o f i l t e r I n f o   f i l t e r I D = " 5 3 3 0 1 4 7 0 3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�rq\N" / > < / c u s t o m F i l t e r s > < / f i l t e r C o l u m n > < / a u t o F i l t e r > < / a u t o f i l t e r I n f o > < a u t o f i l t e r I n f o   f i l t e r I D = " 3 2 8 7 5 6 6 9 2 " > < a u t o F i l t e r   x m l n s = " h t t p : / / s c h e m a s . o p e n x m l f o r m a t s . o r g / s p r e a d s h e e t m l / 2 0 0 6 / m a i n "   r e f = " A 1 : A H 4 7 1 " > < f i l t e r C o l u m n   c o l I d = " 4 " > < c u s t o m F i l t e r s > < c u s t o m F i l t e r   o p e r a t o r = " e q u a l "   v a l = " �5j" / > < c u s t o m F i l t e r   o p e r a t o r = " e q u a l "   v a l = " G�W�" / > < / c u s t o m F i l t e r s > < / f i l t e r C o l u m n > < / a u t o F i l t e r > < / a u t o f i l t e r I n f o > < a u t o f i l t e r I n f o   f i l t e r I D = " 2 8 4 5 3 5 6 1 2 " > < a u t o F i l t e r   x m l n s = " h t t p : / / s c h e m a s . o p e n x m l f o r m a t s . o r g / s p r e a d s h e e t m l / 2 0 0 6 / m a i n "   r e f = " A 1 : A H 4 7 1 " / > < / a u t o f i l t e r I n f o > < a u t o f i l t e r I n f o   f i l t e r I D = " 4 3 9 6 8 8 8 8 9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'Y�lN" / > < / c u s t o m F i l t e r s > < / f i l t e r C o l u m n > < / a u t o F i l t e r > < / a u t o f i l t e r I n f o > < a u t o f i l t e r I n f o   f i l t e r I D = " 3 7 4 7 2 0 9 8 4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̑4lG��{" / > < / c u s t o m F i l t e r s > < / f i l t e r C o l u m n > < f i l t e r C o l u m n   c o l I d = " 4 " > < c u s t o m F i l t e r s > < c u s t o m F i l t e r   o p e r a t o r = " e q u a l "   v a l = " ̑4l" / > < / c u s t o m F i l t e r s > < / f i l t e r C o l u m n > < / a u t o F i l t e r > < / a u t o f i l t e r I n f o > < a u t o f i l t e r I n f o   f i l t e r I D = " 3 7 6 8 9 1 9 5 0 " > < a u t o F i l t e r   x m l n s = " h t t p : / / s c h e m a s . o p e n x m l f o r m a t s . o r g / s p r e a d s h e e t m l / 2 0 0 6 / m a i n "   r e f = " A 1 : A H 4 7 1 " > < f i l t e r C o l u m n   c o l I d = " 4 " > < c u s t o m F i l t e r s > < c u s t o m F i l t e r   o p e r a t o r = " e q u a l "   v a l = " ]N_l" / > < c u s t o m F i l t e r   o p e r a t o r = " e q u a l "   v a l = " G�W�" / > < / c u s t o m F i l t e r s > < / f i l t e r C o l u m n > < / a u t o F i l t e r > < / a u t o f i l t e r I n f o > < a u t o f i l t e r I n f o   f i l t e r I D = " 2 9 0 5 7 4 0 6 6 " > < a u t o F i l t e r   x m l n s = " h t t p : / / s c h e m a s . o p e n x m l f o r m a t s . o r g / s p r e a d s h e e t m l / 2 0 0 6 / m a i n "   r e f = " A 1 : A H 4 7 1 " / > < / a u t o f i l t e r I n f o > < a u t o f i l t e r I n f o   f i l t e r I D = " 2 8 7 3 2 3 3 4 5 " > < a u t o F i l t e r   x m l n s = " h t t p : / / s c h e m a s . o p e n x m l f o r m a t s . o r g / s p r e a d s h e e t m l / 2 0 0 6 / m a i n "   r e f = " A 1 : A H 4 7 1 " > < f i l t e r C o l u m n   c o l I d = " 4 " > < c u s t o m F i l t e r s > < c u s t o m F i l t e r   o p e r a t o r = " e q u a l "   v a l = " ̑4l" / > < / c u s t o m F i l t e r s > < / f i l t e r C o l u m n > < / a u t o F i l t e r > < / a u t o f i l t e r I n f o > < a u t o f i l t e r I n f o   f i l t e r I D = " 3 7 4 4 1 4 4 6 4 " > < a u t o F i l t e r   x m l n s = " h t t p : / / s c h e m a s . o p e n x m l f o r m a t s . o r g / s p r e a d s h e e t m l / 2 0 0 6 / m a i n "   r e f = " A 1 : A H 4 7 1 " > < f i l t e r C o l u m n   c o l I d = " 4 " > < c u s t o m F i l t e r s > < c u s t o m F i l t e r   o p e r a t o r = " e q u a l "   v a l = " Bh�W" / > < / c u s t o m F i l t e r s > < / f i l t e r C o l u m n > < / a u t o F i l t e r > < / a u t o f i l t e r I n f o > < a u t o f i l t e r I n f o   f i l t e r I D = " 3 1 0 0 7 6 2 5 0 " > < a u t o F i l t e r   x m l n s = " h t t p : / / s c h e m a s . o p e n x m l f o r m a t s . o r g / s p r e a d s h e e t m l / 2 0 0 6 / m a i n "   r e f = " A 1 : A H 4 7 1 " / > < / a u t o f i l t e r I n f o > < a u t o f i l t e r I n f o   f i l t e r I D = " 2 8 3 2 3 0 6 2 9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" / > < c u s t o m F i l t e r   o p e r a t o r = " e q u a l "   v a l = " �rq\G��{" / > < / c u s t o m F i l t e r s > < / f i l t e r C o l u m n > < / a u t o F i l t e r > < / a u t o f i l t e r I n f o > < a u t o f i l t e r I n f o   f i l t e r I D = " 9 4 3 9 4 1 5 5 1 " > < a u t o F i l t e r   x m l n s = " h t t p : / / s c h e m a s . o p e n x m l f o r m a t s . o r g / s p r e a d s h e e t m l / 2 0 0 6 / m a i n "   r e f = " A 1 : A H 4 7 1 " > < f i l t e r C o l u m n   c o l I d = " 4 " > < c u s t o m F i l t e r s > < c u s t o m F i l t e r   o p e r a t o r = " e q u a l "   v a l = " �rq\" / > < / c u s t o m F i l t e r s > < / f i l t e r C o l u m n > < / a u t o F i l t e r > < / a u t o f i l t e r I n f o > < a u t o f i l t e r I n f o   f i l t e r I D = " 2 9 3 5 5 7 5 7 3 " > < a u t o F i l t e r   x m l n s = " h t t p : / / s c h e m a s . o p e n x m l f o r m a t s . o r g / s p r e a d s h e e t m l / 2 0 0 6 / m a i n "   r e f = " A 1 : A H 4 7 1 " / > < / a u t o f i l t e r I n f o > < a u t o f i l t e r I n f o   f i l t e r I D = " 2 1 2 9 0 6 4 6 5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'Y�lG��{" / > < / c u s t o m F i l t e r s > < / f i l t e r C o l u m n > < f i l t e r C o l u m n   c o l I d = " 4 " > < c u s t o m F i l t e r s > < c u s t o m F i l t e r   o p e r a t o r = " e q u a l "   v a l = " 'Y�l" / > < / c u s t o m F i l t e r s > < / f i l t e r C o l u m n > < / a u t o F i l t e r > < / a u t o f i l t e r I n f o > < a u t o f i l t e r I n f o   f i l t e r I D = " 2 9 8 6 5 6 2 9 6 " > < a u t o F i l t e r   x m l n s = " h t t p : / / s c h e m a s . o p e n x m l f o r m a t s . o r g / s p r e a d s h e e t m l / 2 0 0 6 / m a i n "   r e f = " A 1 : A H 4 7 1 " > < f i l t e r C o l u m n   c o l I d = " 1 " > < c u s t o m F i l t e r s > < c u s t o m F i l t e r   o p e r a t o r = " e q u a l "   v a l = " {QckJW�QllQ�[- 1 - 5 hOO�[0lQ�S0�W>W�z" / > < / c u s t o m F i l t e r s > < / f i l t e r C o l u m n > < / a u t o F i l t e r > < / a u t o f i l t e r I n f o > < a u t o f i l t e r I n f o   f i l t e r I D = " 4 3 6 4 3 5 5 2 0 " > < a u t o F i l t e r   x m l n s = " h t t p : / / s c h e m a s . o p e n x m l f o r m a t s . o r g / s p r e a d s h e e t m l / 2 0 0 6 / m a i n "   r e f = " A 1 : A H 4 7 1 " / > < / a u t o f i l t e r I n f o > < a u t o f i l t e r I n f o   f i l t e r I D = " 8 7 1 4 0 7 0 3 8 " > < a u t o F i l t e r   x m l n s = " h t t p : / / s c h e m a s . o p e n x m l f o r m a t s . o r g / s p r e a d s h e e t m l / 2 0 0 6 / m a i n "   r e f = " A 1 : A H 4 7 1 " / > < / a u t o f i l t e r I n f o > < a u t o f i l t e r I n f o   f i l t e r I D = " 2 3 5 0 3 5 7 7 7 " > < a u t o F i l t e r   x m l n s = " h t t p : / / s c h e m a s . o p e n x m l f o r m a t s . o r g / s p r e a d s h e e t m l / 2 0 0 6 / m a i n "   r e f = " A 1 : A H 4 7 1 " > < f i l t e r C o l u m n   c o l I d = " 2 " > < f i l t e r s   b l a n k = " 1 " > < f i l t e r   v a l = " �rq\G��{" / > < f i l t e r   v a l = " ^?e�~" / > < f i l t e r   v a l = " �]z@b^\�vcw:g�g" / > < f i l t e r   v a l = " �rq\N" / > < f i l t e r   v a l = " �rq\�" / > < / f i l t e r s > < / f i l t e r C o l u m n > < f i l t e r C o l u m n   c o l I d = " 4 " > < c u s t o m F i l t e r s > < c u s t o m F i l t e r   o p e r a t o r = " e q u a l "   v a l = " �rq\" / > < c u s t o m F i l t e r   o p e r a t o r = " e q u a l "   v a l = " G�W�" / > < / c u s t o m F i l t e r s > < / f i l t e r C o l u m n > < / a u t o F i l t e r > < / a u t o f i l t e r I n f o > < a u t o f i l t e r I n f o   f i l t e r I D = " 4 7 9 5 4 4 9 1 2 " > < a u t o F i l t e r   x m l n s = " h t t p : / / s c h e m a s . o p e n x m l f o r m a t s . o r g / s p r e a d s h e e t m l / 2 0 0 6 / m a i n "   r e f = " A 1 : A H 4 7 1 " / > < / a u t o f i l t e r I n f o > < a u t o f i l t e r I n f o   f i l t e r I D = " 3 6 8 8 0 6 1 7 8 " > < a u t o F i l t e r   x m l n s = " h t t p : / / s c h e m a s . o p e n x m l f o r m a t s . o r g / s p r e a d s h e e t m l / 2 0 0 6 / m a i n "   r e f = " A 1 : A H 4 7 1 " > < f i l t e r C o l u m n   c o l I d = " 4 " > < c u s t o m F i l t e r s > < c u s t o m F i l t e r   o p e r a t o r = " e q u a l "   v a l = " �rq\" / > < / c u s t o m F i l t e r s > < / f i l t e r C o l u m n > < / a u t o F i l t e r > < / a u t o f i l t e r I n f o > < a u t o f i l t e r I n f o   f i l t e r I D = " 3 5 2 7 5 9 0 1 9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�rq\�" / > < / c u s t o m F i l t e r s > < / f i l t e r C o l u m n > < / a u t o F i l t e r > < / a u t o f i l t e r I n f o > < a u t o f i l t e r I n f o   f i l t e r I D = " 4 5 3 1 8 1 4 7 7 " > < a u t o F i l t e r   x m l n s = " h t t p : / / s c h e m a s . o p e n x m l f o r m a t s . o r g / s p r e a d s h e e t m l / 2 0 0 6 / m a i n "   r e f = " A 1 : A H 4 7 1 " / > < / a u t o f i l t e r I n f o > < a u t o f i l t e r I n f o   f i l t e r I D = " 6 2 6 7 9 3 0 5 6 " > < a u t o F i l t e r   x m l n s = " h t t p : / / s c h e m a s . o p e n x m l f o r m a t s . o r g / s p r e a d s h e e t m l / 2 0 0 6 / m a i n "   r e f = " A 1 : A H 4 7 1 " > < f i l t e r C o l u m n   c o l I d = " 1 " > < c u s t o m F i l t e r s > < c u s t o m F i l t e r   o p e r a t o r = " e q u a l "   v a l = " �|wmߘ�T�[Oq\	�	gP�lQ�S���T�R�]y��v" / > < / c u s t o m F i l t e r s > < / f i l t e r C o l u m n > < / a u t o F i l t e r > < / a u t o f i l t e r I n f o > < a u t o f i l t e r I n f o   f i l t e r I D = " 5 6 2 6 2 6 4 7 1 " > < a u t o F i l t e r   x m l n s = " h t t p : / / s c h e m a s . o p e n x m l f o r m a t s . o r g / s p r e a d s h e e t m l / 2 0 0 6 / m a i n "   r e f = " A 1 : A H 4 7 1 " / > < / a u t o f i l t e r I n f o > < a u t o f i l t e r I n f o   f i l t e r I D = " 7 1 2 9 5 5 4 4 8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�]z@b^\�vcw:g�g" / > < c u s t o m F i l t e r   o p e r a t o r = " e q u a l "   v a l = " �rq\N" / > < / c u s t o m F i l t e r s > < / f i l t e r C o l u m n > < / a u t o F i l t e r > < / a u t o f i l t e r I n f o > < a u t o f i l t e r I n f o   f i l t e r I D = " 5 4 0 2 7 5 5 8 0 " > < a u t o F i l t e r   x m l n s = " h t t p : / / s c h e m a s . o p e n x m l f o r m a t s . o r g / s p r e a d s h e e t m l / 2 0 0 6 / m a i n "   r e f = " A 1 : A H 4 7 1 " / > < / a u t o f i l t e r I n f o > < a u t o f i l t e r I n f o   f i l t e r I D = " 8 3 1 4 0 7 3 5 1 " > < a u t o F i l t e r   x m l n s = " h t t p : / / s c h e m a s . o p e n x m l f o r m a t s . o r g / s p r e a d s h e e t m l / 2 0 0 6 / m a i n "   r e f = " A 1 : A H 4 7 1 " > < f i l t e r C o l u m n   c o l I d = " 0 " > < c u s t o m F i l t e r s > < c u s t o m F i l t e r   o p e r a t o r = " e q u a l "   v a l = " 3 7 3 " / > < / c u s t o m F i l t e r s > < / f i l t e r C o l u m n > < / a u t o F i l t e r > < / a u t o f i l t e r I n f o > < a u t o f i l t e r I n f o   f i l t e r I D = " 4 9 5 0 4 1 7 8 6 " > < a u t o F i l t e r   x m l n s = " h t t p : / / s c h e m a s . o p e n x m l f o r m a t s . o r g / s p r e a d s h e e t m l / 2 0 0 6 / m a i n "   r e f = " A 1 : A H 4 7 1 " > < f i l t e r C o l u m n   c o l I d = " 2 " > < f i l t e r s > < f i l t e r   v a l = " 'Y�lG��{" / > < f i l t e r   v a l = " 'Y�lN" / > < f i l t e r   v a l = " 'Y�l�" / > < / f i l t e r s > < / f i l t e r C o l u m n > < / a u t o F i l t e r > < / a u t o f i l t e r I n f o > < a u t o f i l t e r I n f o   f i l t e r I D = " 2 9 8 4 1 9 2 9 6 " > < a u t o F i l t e r   x m l n s = " h t t p : / / s c h e m a s . o p e n x m l f o r m a t s . o r g / s p r e a d s h e e t m l / 2 0 0 6 / m a i n "   r e f = " A 1 : A H 4 7 1 " / > < / a u t o f i l t e r I n f o > < a u t o f i l t e r I n f o   f i l t e r I D = " 2 2 7 7 3 5 7 5 7 " > < a u t o F i l t e r   x m l n s = " h t t p : / / s c h e m a s . o p e n x m l f o r m a t s . o r g / s p r e a d s h e e t m l / 2 0 0 6 / m a i n "   r e f = " A 1 : A H 4 7 1 " > < f i l t e r C o l u m n   c o l I d = " 7 " > < c u s t o m F i l t e r s > < c u s t o m F i l t e r   o p e r a t o r = " e q u a l "   v a l = " ^NNS5j�^Q{�]z	gP�lQ�S" / > < / c u s t o m F i l t e r s > < / f i l t e r C o l u m n > < / a u t o F i l t e r > < / a u t o f i l t e r I n f o > < a u t o f i l t e r I n f o   f i l t e r I D = " 7 6 8 8 1 4 7 0 8 " > < a u t o F i l t e r   x m l n s = " h t t p : / / s c h e m a s . o p e n x m l f o r m a t s . o r g / s p r e a d s h e e t m l / 2 0 0 6 / m a i n "   r e f = " A 1 : A H 4 7 1 " > < f i l t e r C o l u m n   c o l I d = " 4 " > < c u s t o m F i l t e r s > < c u s t o m F i l t e r   o p e r a t o r = " e q u a l "   v a l = " ]N_l" / > < / c u s t o m F i l t e r s > < / f i l t e r C o l u m n > < / a u t o F i l t e r > < / a u t o f i l t e r I n f o > < a u t o f i l t e r I n f o   f i l t e r I D = " 1 1 3 6 6 5 3 1 3 1 " > < a u t o F i l t e r   x m l n s = " h t t p : / / s c h e m a s . o p e n x m l f o r m a t s . o r g / s p r e a d s h e e t m l / 2 0 0 6 / m a i n "   r e f = " A 1 : A H 4 7 1 " / > < / a u t o f i l t e r I n f o > < a u t o f i l t e r I n f o   f i l t e r I D = " 5 6 5 8 7 4 7 4 6 " > < a u t o F i l t e r   x m l n s = " h t t p : / / s c h e m a s . o p e n x m l f o r m a t s . o r g / s p r e a d s h e e t m l / 2 0 0 6 / m a i n "   r e f = " A 1 : A H 4 7 1 " > < f i l t e r C o l u m n   c o l I d = " 3 0 " > < c u s t o m F i l t e r s > < c u s t o m F i l t e r   o p e r a t o r = " e q u a l "   v a l = " " / > < c u s t o m F i l t e r   o p e r a t o r = " e q u a l "   v a l = " F A L S E " / > < / c u s t o m F i l t e r s > < / f i l t e r C o l u m n > < / a u t o F i l t e r > < / a u t o f i l t e r I n f o > < a u t o f i l t e r I n f o   f i l t e r I D = " 3 6 7 4 8 7 6 8 7 " > < a u t o F i l t e r   x m l n s = " h t t p : / / s c h e m a s . o p e n x m l f o r m a t s . o r g / s p r e a d s h e e t m l / 2 0 0 6 / m a i n "   r e f = " A 1 : A H 4 7 1 " / > < / a u t o f i l t e r I n f o > < a u t o f i l t e r I n f o   f i l t e r I D = " 4 0 4 8 0 2 7 0 1 " > < a u t o F i l t e r   x m l n s = " h t t p : / / s c h e m a s . o p e n x m l f o r m a t s . o r g / s p r e a d s h e e t m l / 2 0 0 6 / m a i n "   r e f = " A 1 : A H 4 7 1 " > < f i l t e r C o l u m n   c o l I d = " 4 " > < c u s t o m F i l t e r s > < c u s t o m F i l t e r   o p e r a t o r = " e q u a l "   v a l = " 'Y�l" / > < / c u s t o m F i l t e r s > < / f i l t e r C o l u m n > < / a u t o F i l t e r > < / a u t o f i l t e r I n f o > < a u t o f i l t e r I n f o   f i l t e r I D = " 5 1 7 1 0 0 5 2 4 " > < a u t o F i l t e r   x m l n s = " h t t p : / / s c h e m a s . o p e n x m l f o r m a t s . o r g / s p r e a d s h e e t m l / 2 0 0 6 / m a i n "   r e f = " A 1 : A H 4 7 1 " > < f i l t e r C o l u m n   c o l I d = " 2 " > < f i l t e r s > < f i l t e r   v a l = " �rq\G��{" / > < f i l t e r   v a l = " ^?e�~" / > < f i l t e r   v a l = " �rq\N" / > < f i l t e r   v a l = " �rq\�" / > < / f i l t e r s > < / f i l t e r C o l u m n > < / a u t o F i l t e r > < / a u t o f i l t e r I n f o > < a u t o f i l t e r I n f o   f i l t e r I D = " 6 1 4 0 5 2 6 2 9 " > < a u t o F i l t e r   x m l n s = " h t t p : / / s c h e m a s . o p e n x m l f o r m a t s . o r g / s p r e a d s h e e t m l / 2 0 0 6 / m a i n "   r e f = " A 1 : A H 4 7 1 " > < f i l t e r C o l u m n   c o l I d = " 7 " > < c u s t o m F i l t e r s > < c u s t o m F i l t e r   o p e r a t o r = " e q u a l "   v a l = " -N�W�^��Ɩ�V	gP�lQ�S" / > < / c u s t o m F i l t e r s > < / f i l t e r C o l u m n > < / a u t o F i l t e r > < / a u t o f i l t e r I n f o > < a u t o f i l t e r I n f o   f i l t e r I D = " 8 4 8 8 3 2 9 2 6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�rq\G��{" / > < / c u s t o m F i l t e r s > < / f i l t e r C o l u m n > < / a u t o F i l t e r > < / a u t o f i l t e r I n f o > < a u t o f i l t e r I n f o   f i l t e r I D = " 2 1 1 5 4 4 5 6 5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�rq\N" / > < / c u s t o m F i l t e r s > < / f i l t e r C o l u m n > < / a u t o F i l t e r > < / a u t o f i l t e r I n f o > < a u t o f i l t e r I n f o   f i l t e r I D = " 2 5 3 4 6 5 1 4 3 " > < a u t o F i l t e r   x m l n s = " h t t p : / / s c h e m a s . o p e n x m l f o r m a t s . o r g / s p r e a d s h e e t m l / 2 0 0 6 / m a i n "   r e f = " A 1 : A H 4 7 1 " / > < / a u t o f i l t e r I n f o > < a u t o f i l t e r I n f o   f i l t e r I D = " 2 0 5 0 9 8 4 3 0 " > < a u t o F i l t e r   x m l n s = " h t t p : / / s c h e m a s . o p e n x m l f o r m a t s . o r g / s p r e a d s h e e t m l / 2 0 0 6 / m a i n "   r e f = " A 1 : A H 4 7 1 " > < f i l t e r C o l u m n   c o l I d = " 4 " > < f i l t e r s   b l a n k = " 1 " > < f i l t e r   v a l = " G�W�" / > < f i l t e r   v a l = " ]N_l" / > < / f i l t e r s > < / f i l t e r C o l u m n > < / a u t o F i l t e r > < / a u t o f i l t e r I n f o > < a u t o f i l t e r I n f o   f i l t e r I D = " 2 3 3 7 1 3 7 2 3 " > < a u t o F i l t e r   x m l n s = " h t t p : / / s c h e m a s . o p e n x m l f o r m a t s . o r g / s p r e a d s h e e t m l / 2 0 0 6 / m a i n "   r e f = " A 1 : A H 4 7 1 " > < f i l t e r C o l u m n   c o l I d = " 1 " > < f i l t e r s > < f i l t e r   v a l = " WSwm:SSQg4l�|Am�W4l�s�X�~T�lty��v�'YW4l�|	�E P C " / > < f i l t e r   v a l = " WSwm:SSQg4l�|Am�W4l�s�X�~T�lty��v�'Y�i�m4l�|	�E P C " / > < f i l t e r   v a l = " WSwm:SSQg4l�|Am�W4l�s�X�~T�lty��v�~g�\�l0SQg�|̑4lGr	�E P C " / > < f i l t e r   v a l = " WSwm:SSQg4l�|Am�W4l�s�X�~T�lty��v����4l�|	�" / > < / f i l t e r s > < / f i l t e r C o l u m n > < / a u t o F i l t e r > < / a u t o f i l t e r I n f o > < a u t o f i l t e r I n f o   f i l t e r I D = " 2 1 0 9 9 9 3 9 3 " > < a u t o F i l t e r   x m l n s = " h t t p : / / s c h e m a s . o p e n x m l f o r m a t s . o r g / s p r e a d s h e e t m l / 2 0 0 6 / m a i n "   r e f = " A 1 : A H 4 7 1 " / > < / a u t o f i l t e r I n f o > < a u t o f i l t e r I n f o   f i l t e r I D = " 9 7 0 1 0 5 9 6 7 " > < a u t o F i l t e r   x m l n s = " h t t p : / / s c h e m a s . o p e n x m l f o r m a t s . o r g / s p r e a d s h e e t m l / 2 0 0 6 / m a i n "   r e f = " A 1 : A H 4 7 1 " / > < / a u t o f i l t e r I n f o > < a u t o f i l t e r I n f o   f i l t e r I D = " 1 1 6 1 2 7 3 5 8 9 " > < a u t o F i l t e r   x m l n s = " h t t p : / / s c h e m a s . o p e n x m l f o r m a t s . o r g / s p r e a d s h e e t m l / 2 0 0 6 / m a i n "   r e f = " A 1 : A H 4 7 1 " / > < / a u t o f i l t e r I n f o > < a u t o f i l t e r I n f o   f i l t e r I D = " 3 7 9 8 4 9 6 2 9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̑4l" / > < c u s t o m F i l t e r   o p e r a t o r = " e q u a l "   v a l = " ̑4lG��{" / > < / c u s t o m F i l t e r s > < / f i l t e r C o l u m n > < / a u t o F i l t e r > < / a u t o f i l t e r I n f o > < a u t o f i l t e r I n f o   f i l t e r I D = " 2 4 9 5 8 4 1 1 7 " > < a u t o F i l t e r   x m l n s = " h t t p : / / s c h e m a s . o p e n x m l f o r m a t s . o r g / s p r e a d s h e e t m l / 2 0 0 6 / m a i n "   r e f = " A 1 : A H 4 7 1 " / > < / a u t o f i l t e r I n f o > < a u t o f i l t e r I n f o   f i l t e r I D = " 1 2 4 7 3 3 0 0 6 1 " > < a u t o F i l t e r   x m l n s = " h t t p : / / s c h e m a s . o p e n x m l f o r m a t s . o r g / s p r e a d s h e e t m l / 2 0 0 6 / m a i n "   r e f = " A 1 : A H 4 7 1 " / > < / a u t o f i l t e r I n f o > < a u t o f i l t e r I n f o   f i l t e r I D = " 3 1 1 2 5 3 7 3 9 " > < a u t o F i l t e r   x m l n s = " h t t p : / / s c h e m a s . o p e n x m l f o r m a t s . o r g / s p r e a d s h e e t m l / 2 0 0 6 / m a i n "   r e f = " A 1 : A H 4 7 1 " / > < / a u t o f i l t e r I n f o > < a u t o f i l t e r I n f o   f i l t e r I D = " 2 7 9 6 8 9 9 9 6 " > < a u t o F i l t e r   x m l n s = " h t t p : / / s c h e m a s . o p e n x m l f o r m a t s . o r g / s p r e a d s h e e t m l / 2 0 0 6 / m a i n "   r e f = " A 1 : A H 4 7 1 " / > < / a u t o f i l t e r I n f o > < a u t o f i l t e r I n f o   f i l t e r I D = " 7 9 1 5 2 4 8 0 2 " > < a u t o F i l t e r   x m l n s = " h t t p : / / s c h e m a s . o p e n x m l f o r m a t s . o r g / s p r e a d s h e e t m l / 2 0 0 6 / m a i n "   r e f = " A 1 : A H 4 7 1 " > < f i l t e r C o l u m n   c o l I d = " 2 " > < f i l t e r s > < f i l t e r   v a l = " �rq\G��{" / > < f i l t e r   v a l = " �rq\N" / > < f i l t e r   v a l = " �rq\�" / > < / f i l t e r s > < / f i l t e r C o l u m n > < / a u t o F i l t e r > < / a u t o f i l t e r I n f o > < a u t o f i l t e r I n f o   f i l t e r I D = " 3 9 3 1 0 6 4 3 5 " > < a u t o F i l t e r   x m l n s = " h t t p : / / s c h e m a s . o p e n x m l f o r m a t s . o r g / s p r e a d s h e e t m l / 2 0 0 6 / m a i n "   r e f = " A 1 : A H 4 7 1 " > < f i l t e r C o l u m n   c o l I d = " 2 " > < f i l t e r s   b l a n k = " 1 " > < f i l t e r   v a l = " �]z@b^\�vcw:g�g" / > < f i l t e r   v a l = " �]N" / > < / f i l t e r s > < / f i l t e r C o l u m n > < / a u t o F i l t e r > < / a u t o f i l t e r I n f o > < a u t o f i l t e r I n f o   f i l t e r I D = " 4 3 0 7 1 9 6 6 2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Bh�W�" / > < / c u s t o m F i l t e r s > < / f i l t e r C o l u m n > < / a u t o F i l t e r > < / a u t o f i l t e r I n f o > < a u t o f i l t e r I n f o   f i l t e r I D = " 5 5 0 1 8 6 9 6 9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�rq\G��{" / > < / c u s t o m F i l t e r s > < / f i l t e r C o l u m n > < / a u t o F i l t e r > < / a u t o f i l t e r I n f o > < a u t o f i l t e r I n f o   f i l t e r I D = " 5 4 0 5 4 1 8 8 6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�]N" / > < / c u s t o m F i l t e r s > < / f i l t e r C o l u m n > < / a u t o F i l t e r > < / a u t o f i l t e r I n f o > < a u t o f i l t e r I n f o   f i l t e r I D = " 4 7 5 9 1 6 0 6 3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�rq\G��{" / > < / c u s t o m F i l t e r s > < / f i l t e r C o l u m n > < / a u t o F i l t e r > < / a u t o f i l t e r I n f o > < a u t o f i l t e r I n f o   f i l t e r I D = " 2 6 4 3 2 4 3 4 6 " > < a u t o F i l t e r   x m l n s = " h t t p : / / s c h e m a s . o p e n x m l f o r m a t s . o r g / s p r e a d s h e e t m l / 2 0 0 6 / m a i n "   r e f = " A 1 : A H 4 7 1 " > < f i l t e r C o l u m n   c o l I d = " 1 " > < c u s t o m F i l t e r s > < c u s t o m F i l t e r   o p e r a t o r = " e q u a l "   v a l = " �`�y^:W" / > < / c u s t o m F i l t e r s > < / f i l t e r C o l u m n > < / a u t o F i l t e r > < / a u t o f i l t e r I n f o > < a u t o f i l t e r I n f o   f i l t e r I D = " 4 0 0 4 2 9 8 9 1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'Y�lN" / > < / c u s t o m F i l t e r s > < / f i l t e r C o l u m n > < / a u t o F i l t e r > < / a u t o f i l t e r I n f o > < a u t o f i l t e r I n f o   f i l t e r I D = " 8 6 3 6 9 9 2 3 1 " > < a u t o F i l t e r   x m l n s = " h t t p : / / s c h e m a s . o p e n x m l f o r m a t s . o r g / s p r e a d s h e e t m l / 2 0 0 6 / m a i n "   r e f = " A 1 : A H 4 7 1 " > < f i l t e r C o l u m n   c o l I d = " 4 " > < c u s t o m F i l t e r s > < c u s t o m F i l t e r   o p e r a t o r = " e q u a l "   v a l = " �rq\" / > < c u s t o m F i l t e r   o p e r a t o r = " e q u a l "   v a l = " G�W�" / > < / c u s t o m F i l t e r s > < / f i l t e r C o l u m n > < / a u t o F i l t e r > < / a u t o f i l t e r I n f o > < a u t o f i l t e r I n f o   f i l t e r I D = " 5 1 6 1 5 2 1 0 7 " > < a u t o F i l t e r   x m l n s = " h t t p : / / s c h e m a s . o p e n x m l f o r m a t s . o r g / s p r e a d s h e e t m l / 2 0 0 6 / m a i n "   r e f = " A 1 : A H 4 7 1 " / > < / a u t o f i l t e r I n f o > < a u t o f i l t e r I n f o   f i l t e r I D = " 7 7 7 6 7 2 6 5 5 " > < a u t o F i l t e r   x m l n s = " h t t p : / / s c h e m a s . o p e n x m l f o r m a t s . o r g / s p r e a d s h e e t m l / 2 0 0 6 / m a i n "   r e f = " A 1 : A H 4 7 1 " / > < / a u t o f i l t e r I n f o > < a u t o f i l t e r I n f o   f i l t e r I D = " 4 4 0 0 7 4 0 0 6 " > < a u t o F i l t e r   x m l n s = " h t t p : / / s c h e m a s . o p e n x m l f o r m a t s . o r g / s p r e a d s h e e t m l / 2 0 0 6 / m a i n "   r e f = " A 1 : A H 4 7 1 " > < f i l t e r C o l u m n   c o l I d = " 2 " > < c u s t o m F i l t e r s > < c u s t o m F i l t e r   o p e r a t o r = " e q u a l "   v a l = " �]z@b^\�vcw:g�g" / > < c u s t o m F i l t e r   o p e r a t o r = " e q u a l "   v a l = " ^?e�~" / > < / c u s t o m F i l t e r s > < / f i l t e r C o l u m n > < / a u t o F i l t e r > < / a u t o f i l t e r I n f o > < a u t o f i l t e r I n f o   f i l t e r I D = " 4 5 7 3 7 8 6 9 0 " > < a u t o F i l t e r   x m l n s = " h t t p : / / s c h e m a s . o p e n x m l f o r m a t s . o r g / s p r e a d s h e e t m l / 2 0 0 6 / m a i n "   r e f = " A 1 : A H 4 7 1 " > < f i l t e r C o l u m n   c o l I d = " 1 7 " > < f i l t e r s > < f i l t e r   v a l = " 1 0 " / > < f i l t e r   v a l = " 1 1 " / > < f i l t e r   v a l = " 1 2 " / > < f i l t e r   v a l = " 1 3 " / > < f i l t e r   v a l = " 5 3 " / > < f i l t e r   v a l = " 1 4 " / > < f i l t e r   v a l = " 1 5 " / > < f i l t e r   v a l = " 1 6 " / > < f i l t e r   v a l = " 1 8 " / > < f i l t e r   v a l = " 2 0 " / > < f i l t e r   v a l = " 2 3 " / > < f i l t e r   v a l = " 2 5 " / > < f i l t e r   v a l = " 2 6 " / > < f i l t e r   v a l = " 2 7 " / > < f i l t e r   v a l = " 2 8 " / > < f i l t e r   v a l = " 3 1 " / > < f i l t e r   v a l = " 3 4 " / > < f i l t e r   v a l = " 3 8 " / > < f i l t e r   v a l = " 1 " / > < f i l t e r   v a l = " 2 " / > < f i l t e r   v a l = " �S�[b,{1 BR" / > < f i l t e r   v a l = " 3 " / > < f i l t e r   v a l = " 4 " / > < f i l t e r   v a l = " 5 " / > < f i l t e r   v a l = " 6 " / > < f i l t e r   v a l = " 7 " / > < f i l t e r   v a l = " 8 " / > < f i l t e r   v a l = " 9 " / > < / f i l t e r s > < / f i l t e r C o l u m n > < / a u t o F i l t e r > < / a u t o f i l t e r I n f o > < a u t o f i l t e r I n f o   f i l t e r I D = " 1 1 3 7 2 1 2 3 6 2 " > < a u t o F i l t e r   x m l n s = " h t t p : / / s c h e m a s . o p e n x m l f o r m a t s . o r g / s p r e a d s h e e t m l / 2 0 0 6 / m a i n "   r e f = " A 1 : A H 4 7 1 " > < f i l t e r C o l u m n   c o l I d = " 1 2 " > < c u s t o m F i l t e r s > < c u s t o m F i l t e r   o p e r a t o r = " e q u a l "   v a l = " -NY)Y)R�S�N	��]z�{t�T�	gP�lQ�S" / > < / c u s t o m F i l t e r s > < / f i l t e r C o l u m n > < / a u t o F i l t e r > < / a u t o f i l t e r I n f o > < a u t o f i l t e r I n f o   f i l t e r I D = " 4 4 0 0 8 8 1 7 8 " > < a u t o F i l t e r   x m l n s = " h t t p : / / s c h e m a s . o p e n x m l f o r m a t s . o r g / s p r e a d s h e e t m l / 2 0 0 6 / m a i n "   r e f = " A 1 : A H 4 7 1 " / > < / a u t o f i l t e r I n f o > < a u t o f i l t e r I n f o   f i l t e r I D = " 2 8 8 5 5 6 9 3 5 " > < a u t o F i l t e r   x m l n s = " h t t p : / / s c h e m a s . o p e n x m l f o r m a t s . o r g / s p r e a d s h e e t m l / 2 0 0 6 / m a i n "   r e f = " A 1 : A H 4 7 1 " / > < / a u t o f i l t e r I n f o > < a u t o f i l t e r I n f o   f i l t e r I D = " 9 0 2 7 5 9 0 9 0 " > < a u t o F i l t e r   x m l n s = " h t t p : / / s c h e m a s . o p e n x m l f o r m a t s . o r g / s p r e a d s h e e t m l / 2 0 0 6 / m a i n "   r e f = " A 1 : A H 4 7 1 " > < f i l t e r C o l u m n   c o l I d = " 1 " > < c u s t o m F i l t e r s > < c u s t o m F i l t e r   o p e r a t o r = " e q u a l "   v a l = " ё�q\�`тy��v1 - 1 1 h�S0WN�[ih�W@x�]z" / > < c u s t o m F i l t e r   o p e r a t o r = " e q u a l "   v a l = " ё�~n^t�Vy��v" / > < / c u s t o m F i l t e r s > < / f i l t e r C o l u m n > < / a u t o F i l t e r > < / a u t o f i l t e r I n f o > < a u t o f i l t e r I n f o   f i l t e r I D = " 1 0 5 4 9 8 9 1 1 6 " > < a u t o F i l t e r   x m l n s = " h t t p : / / s c h e m a s . o p e n x m l f o r m a t s . o r g / s p r e a d s h e e t m l / 2 0 0 6 / m a i n "   r e f = " A 1 : A H 4 7 1 " > < f i l t e r C o l u m n   c o l I d = " 1 " > < f i l t e r s > < f i l t e r   v a l = " WSwm:SSQg4l�|Am�W4l�s�X�~T�lty��v�'YW4l�|	�E P C " / > < f i l t e r   v a l = " WSwm:SSQg4l�|Am�W4l�s�X�~T�lty��v�~g�\�l0SQg�|̑4lGr	�E P C " / > < f i l t e r   v a l = " y��vT" / > < / f i l t e r s > < / f i l t e r C o l u m n > < / a u t o F i l t e r > < / a u t o f i l t e r I n f o > < / s h e e t I t e m > < / a u t o f i l t e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1 4 5 4 2 8 3 3 "   i s D b S h e e t = " 0 "   i s D a s h B o a r d S h e e t = " 0 " / > < w o S h e e t P r o p s   s h e e t S t i d = " 1 2 "   i n t e r l i n e O n O f f = " 0 "   i n t e r l i n e C o l o r = " 0 "   i s D b S h e e t = " 0 "   i s D a s h B o a r d S h e e t = " 0 " / > < w o S h e e t P r o p s   s h e e t S t i d = " 9 "   i n t e r l i n e O n O f f = " 0 "   i n t e r l i n e C o l o r = " 0 "   i s D b S h e e t = " 0 "   i s D a s h B o a r d S h e e t = " 0 " / > < w o S h e e t P r o p s   s h e e t S t i d = " 3 "   i n t e r l i n e O n O f f = " 0 "   i n t e r l i n e C o l o r = " 0 "   i s D b S h e e t = " 0 "   i s D a s h B o a r d S h e e t = " 0 " / > < w o S h e e t P r o p s   s h e e t S t i d = " 8 "   i n t e r l i n e O n O f f = " 0 "   i n t e r l i n e C o l o r = " 0 "   i s D b S h e e t = " 0 "   i s D a s h B o a r d S h e e t = " 0 " / > < w o S h e e t P r o p s   s h e e t S t i d = " 4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w o S h e e t P r o p s   s h e e t S t i d = " 1 3 "   i n t e r l i n e O n O f f = " 0 "   i n t e r l i n e C o l o r = " 0 "   i s D b S h e e t = " 0 "   i s D a s h B o a r d S h e e t = " 0 " / > < w o S h e e t P r o p s   s h e e t S t i d = " 1 4 "   i n t e r l i n e O n O f f = " 0 "   i n t e r l i n e C o l o r = " 0 "   i s D b S h e e t = " 0 "   i s D a s h B o a r d S h e e t = " 0 " / > < w o S h e e t P r o p s   s h e e t S t i d = " 1 5 "   i n t e r l i n e O n O f f = " 0 "   i n t e r l i n e C o l o r = " 0 "   i s D b S h e e t = " 0 "   i s D a s h B o a r d S h e e t = " 0 " / > < / w o S h e e t s P r o p s > < w o B o o k P r o p s > < b o o k S e t t i n g s   i s F i l t e r S h a r e d = " 0 "   i s A u t o U p d a t e P a u s e d = " 0 "   f i l t e r T y p e = " u s e r "   i s M e r g e T a s k s A u t o U p d a t e = " 0 "   i s I n s e r P i c A s A t t a c h m e n t = " 0 " / > < / w o B o o k P r o p s > < / w o P r o p s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1 2 "   m a s t e r = " " / > < r a n g e L i s t   s h e e t S t i d = " 9 "   m a s t e r = " " > < a r r U s e r I d   t i t l e = " R a n g e 1 "   r a n g e C r e a t o r = " 4 4 0 0 8 8 1 7 8 "   o t h e r s A c c e s s P e r m i s s i o n = " v i s i b l e " > < u s e r I D   a c c e s s P e r m i s s i o n = " e d i t " > 4 4 0 0 8 8 1 7 8 < / u s e r I D > < / a r r U s e r I d > < a r r U s e r I d   t i t l e = " R a n g e 2 "   r a n g e C r e a t o r = " "   o t h e r s A c c e s s P e r m i s s i o n = " v i s i b l e " > < u s e r I D   a c c e s s P e r m i s s i o n = " e d i t " > 4 4 0 0 8 8 1 7 8 < / u s e r I D > < / a r r U s e r I d > < / r a n g e L i s t > < r a n g e L i s t   s h e e t S t i d = " 3 "   m a s t e r = " 4 4 0 0 8 8 1 7 8 " > < a r r U s e r I d   t i t l e = " R a n g e 1 "   r a n g e C r e a t o r = " "   o t h e r s A c c e s s P e r m i s s i o n = " v i s i b l e " > < u s e r I D   a c c e s s P e r m i s s i o n = " e d i t " > 4 4 0 0 8 8 1 7 8 < / u s e r I D > < u s e r I D   a c c e s s P e r m i s s i o n = " e d i t " > 6 0 9 1 7 5 5 4 9 < / u s e r I D > < u s e r I D   a c c e s s P e r m i s s i o n = " e d i t " > 2 1 7 6 0 3 2 1 3 < / u s e r I D > < / a r r U s e r I d > < / r a n g e L i s t > < r a n g e L i s t   s h e e t S t i d = " 8 "   m a s t e r = " " / > < r a n g e L i s t   s h e e t S t i d = " 4 "   m a s t e r = " 4 4 0 0 8 8 1 7 8 " > < a r r U s e r I d   t i t l e = " R a n g e 3 "   r a n g e C r e a t o r = " "   o t h e r s A c c e s s P e r m i s s i o n = " e d i t " > < u s e r I D   a c c e s s P e r m i s s i o n = " e d i t " > 4 4 0 0 8 8 1 7 8 < / u s e r I D > < / a r r U s e r I d > < a r r U s e r I d   t i t l e = " R a n g e 2 "   r a n g e C r e a t o r = " "   o t h e r s A c c e s s P e r m i s s i o n = " e d i t " > < u s e r I D   a c c e s s P e r m i s s i o n = " e d i t " > 4 4 0 0 8 8 1 7 8 < / u s e r I D > < / a r r U s e r I d > < / r a n g e L i s t > < r a n g e L i s t   s h e e t S t i d = " 2 "   m a s t e r = " 4 4 0 0 8 8 1 7 8 " > < a r r U s e r I d   t i t l e = " R a n g e 1 "   r a n g e C r e a t o r = " "   o t h e r s A c c e s s P e r m i s s i o n = " v i s i b l e " > < u s e r I D   a c c e s s P e r m i s s i o n = " e d i t " > 4 4 0 0 8 8 1 7 8 < / u s e r I D > < u s e r I D   a c c e s s P e r m i s s i o n = " e d i t " > 2 6 1 5 9 9 9 5 3 < / u s e r I D > < u s e r I D   a c c e s s P e r m i s s i o n = " e d i t " > 6 4 0 5 7 1 9 5 8 < / u s e r I D > < / a r r U s e r I d > < / r a n g e L i s t > < r a n g e L i s t   s h e e t S t i d = " 1 3 "   m a s t e r = " " / > < r a n g e L i s t   s h e e t S t i d = " 1 4 "   m a s t e r = " " / > < r a n g e L i s t   s h e e t S t i d = " 1 5 "   m a s t e r = " " / > < / a l l o w E d i t U s e r > 
</file>

<file path=customXml/item5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1 2 " / > < p i x e l a t o r L i s t   s h e e t S t i d = " 9 " / > < p i x e l a t o r L i s t   s h e e t S t i d = " 3 " / > < p i x e l a t o r L i s t   s h e e t S t i d = " 8 " / > < p i x e l a t o r L i s t   s h e e t S t i d = " 4 " / > < p i x e l a t o r L i s t   s h e e t S t i d = " 2 " / > < p i x e l a t o r L i s t   s h e e t S t i d = " 1 3 " / > < p i x e l a t o r L i s t   s h e e t S t i d = " 1 4 " / > < p i x e l a t o r L i s t   s h e e t S t i d = " 1 5 " / > < p i x e l a t o r L i s t   s h e e t S t i d = " 1 1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D5662047-3127-477A-AC3A-1D340467FB41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区国土城建和水务局（住建）</Company>
  <Application>WPS Office WWO_wpscloud_20220120231459-6307bdc51b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安全生产和疫情防控工作情况表</vt:lpstr>
      <vt:lpstr>各镇街统计情况汇总</vt:lpstr>
      <vt:lpstr>自8月以来开展在建工地疫情防控工作督导检查情况表格</vt:lpstr>
      <vt:lpstr>区住建水利</vt:lpstr>
      <vt:lpstr>不填</vt:lpstr>
      <vt:lpstr>区交通</vt:lpstr>
      <vt:lpstr>合计</vt:lpstr>
      <vt:lpstr>Sheet1</vt:lpstr>
      <vt:lpstr>Sheet2</vt:lpstr>
      <vt:lpstr>Sheet3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李伟煊</dc:creator>
  <cp:lastModifiedBy>质安科</cp:lastModifiedBy>
  <dcterms:created xsi:type="dcterms:W3CDTF">2021-06-25T16:10:00Z</dcterms:created>
  <dcterms:modified xsi:type="dcterms:W3CDTF">2022-02-10T11:28:05Z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